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35"/>
  </bookViews>
  <sheets>
    <sheet name="СВОД" sheetId="9" r:id="rId1"/>
  </sheets>
  <definedNames>
    <definedName name="_xlnm.Print_Area" localSheetId="0">СВОД!$A$1:$W$118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0" i="9" l="1"/>
  <c r="U110" i="9"/>
  <c r="S110" i="9"/>
  <c r="P110" i="9"/>
  <c r="I110" i="9"/>
  <c r="E110" i="9"/>
  <c r="C110" i="9"/>
  <c r="V101" i="9"/>
  <c r="T101" i="9"/>
  <c r="P101" i="9"/>
  <c r="L101" i="9"/>
  <c r="G101" i="9"/>
  <c r="C101" i="9"/>
  <c r="V92" i="9"/>
  <c r="T92" i="9"/>
  <c r="R92" i="9"/>
  <c r="H92" i="9"/>
  <c r="F92" i="9"/>
  <c r="D92" i="9"/>
  <c r="C92" i="9"/>
  <c r="U83" i="9"/>
  <c r="T83" i="9"/>
  <c r="R83" i="9"/>
  <c r="Q83" i="9"/>
  <c r="P83" i="9"/>
  <c r="N83" i="9"/>
  <c r="K83" i="9"/>
  <c r="J83" i="9"/>
  <c r="H83" i="9"/>
  <c r="G83" i="9"/>
  <c r="F83" i="9"/>
  <c r="C83" i="9"/>
  <c r="R74" i="9"/>
  <c r="Q74" i="9"/>
  <c r="P74" i="9"/>
  <c r="O74" i="9"/>
  <c r="N74" i="9"/>
  <c r="M74" i="9"/>
  <c r="L74" i="9"/>
  <c r="J74" i="9"/>
  <c r="I74" i="9"/>
  <c r="H74" i="9"/>
  <c r="G74" i="9"/>
  <c r="F74" i="9"/>
  <c r="E74" i="9"/>
  <c r="D74" i="9"/>
  <c r="C74" i="9"/>
  <c r="L56" i="9"/>
  <c r="K56" i="9"/>
  <c r="I56" i="9"/>
  <c r="G56" i="9"/>
  <c r="F56" i="9"/>
  <c r="C56" i="9"/>
  <c r="W47" i="9"/>
  <c r="V47" i="9"/>
  <c r="S47" i="9"/>
  <c r="R47" i="9"/>
  <c r="Q47" i="9"/>
  <c r="O47" i="9"/>
  <c r="N47" i="9"/>
  <c r="L47" i="9"/>
  <c r="J47" i="9"/>
  <c r="I47" i="9"/>
  <c r="H47" i="9"/>
  <c r="G47" i="9"/>
  <c r="F47" i="9"/>
  <c r="E47" i="9"/>
  <c r="D47" i="9"/>
  <c r="C47" i="9"/>
  <c r="P38" i="9"/>
  <c r="J38" i="9"/>
  <c r="I38" i="9"/>
  <c r="H38" i="9"/>
  <c r="G38" i="9"/>
  <c r="C38" i="9"/>
  <c r="U29" i="9"/>
  <c r="J29" i="9"/>
  <c r="I29" i="9"/>
  <c r="H29" i="9"/>
  <c r="C29" i="9"/>
</calcChain>
</file>

<file path=xl/sharedStrings.xml><?xml version="1.0" encoding="utf-8"?>
<sst xmlns="http://schemas.openxmlformats.org/spreadsheetml/2006/main" count="312" uniqueCount="194">
  <si>
    <t>библиотечной деятельностью</t>
  </si>
  <si>
    <t>музейной деятельностью</t>
  </si>
  <si>
    <t>киновидео-установки</t>
  </si>
  <si>
    <t>автоматизи-рованные рабочие места</t>
  </si>
  <si>
    <t>автоклубы</t>
  </si>
  <si>
    <t>№ строки</t>
  </si>
  <si>
    <t>из них число организаций занимающихся</t>
  </si>
  <si>
    <t>Число организаций культурно-досугового типа (включая обособленные подразделения), ед.</t>
  </si>
  <si>
    <t>Типы организаций</t>
  </si>
  <si>
    <t>Из общего числа организаций культурно-досугового типа (из гр.1) - число организаций имеют:</t>
  </si>
  <si>
    <t>наличие доступа в Интернет</t>
  </si>
  <si>
    <t>наличие доступа в Интернет для посетителей и участников формирований</t>
  </si>
  <si>
    <t>наличе собственного Интернет-сайта, Интернет-страницы</t>
  </si>
  <si>
    <t>наличие версии собственного Интернет-сайта, Интернет-страницы доступной для слепых и слабовидящих</t>
  </si>
  <si>
    <t>Организации культурно-досугового типа</t>
  </si>
  <si>
    <t>в том числе в сельской местности</t>
  </si>
  <si>
    <t>из общего числа организаций (стр.1) - передвижные</t>
  </si>
  <si>
    <t>А</t>
  </si>
  <si>
    <t>Число зданий, ед.</t>
  </si>
  <si>
    <t xml:space="preserve">из них доступны для лиц с нарушением </t>
  </si>
  <si>
    <t>Из общего числа зданий (из гр.13)</t>
  </si>
  <si>
    <t>Число помещений - всего, ед.</t>
  </si>
  <si>
    <t>Из общего числа помещений (из гр.22)</t>
  </si>
  <si>
    <t>зрения</t>
  </si>
  <si>
    <t>слуха</t>
  </si>
  <si>
    <t>опорно-двигательного аппарата</t>
  </si>
  <si>
    <t>техническое состояние зданий</t>
  </si>
  <si>
    <t>по форме пользования</t>
  </si>
  <si>
    <t>техническое состояние помещений</t>
  </si>
  <si>
    <t>арендо-ванных</t>
  </si>
  <si>
    <t>зрительные залы</t>
  </si>
  <si>
    <t>досуговые помещения</t>
  </si>
  <si>
    <t>требуют капитального ремонта</t>
  </si>
  <si>
    <t>аварийные</t>
  </si>
  <si>
    <t>арендованные</t>
  </si>
  <si>
    <t>прочие</t>
  </si>
  <si>
    <t>требующих капитального ремонта</t>
  </si>
  <si>
    <t>аварийных</t>
  </si>
  <si>
    <t>число зрительных залов, ед.</t>
  </si>
  <si>
    <t>вместимость зрительных залов, мест</t>
  </si>
  <si>
    <t>число досуговых помещений, ед.</t>
  </si>
  <si>
    <t>их площадь, кв.м</t>
  </si>
  <si>
    <t>01</t>
  </si>
  <si>
    <t>02</t>
  </si>
  <si>
    <t>03</t>
  </si>
  <si>
    <t>Из общей площади досуговых помещений (из гр. 29)</t>
  </si>
  <si>
    <t>площадь занимаемая музеями, кв.м</t>
  </si>
  <si>
    <t>площадь занимаемая библиотеками, кв.м</t>
  </si>
  <si>
    <t>Число кино-видео-установок, ед.</t>
  </si>
  <si>
    <t>Число автолубов, единиц</t>
  </si>
  <si>
    <t>в оперативном управлении или хозяйственном ведении</t>
  </si>
  <si>
    <t>Число клубных формирований, ед.</t>
  </si>
  <si>
    <t>В них участников, чел.</t>
  </si>
  <si>
    <t>в них участников, чел. (из гр.42)</t>
  </si>
  <si>
    <t>Число инклюзивных формирований, включающих в состав инвалидов и лиц с ОВЗ, ед. (из гр.39)</t>
  </si>
  <si>
    <t>в них участников, чел.  (из гр.42)</t>
  </si>
  <si>
    <t>Всего (сумма граф 45, 49)</t>
  </si>
  <si>
    <t xml:space="preserve">из них </t>
  </si>
  <si>
    <t>Всего (сумма граф 46, 52)</t>
  </si>
  <si>
    <t xml:space="preserve"> для  детей до 14 лет</t>
  </si>
  <si>
    <t xml:space="preserve"> дети до 14 лет</t>
  </si>
  <si>
    <t xml:space="preserve"> для молодежи от 14 до 35 лет</t>
  </si>
  <si>
    <t>молодежь от 14 до 35 лет</t>
  </si>
  <si>
    <t>Число прочих клубных формирований, ед. (из гр.39)</t>
  </si>
  <si>
    <t>из них</t>
  </si>
  <si>
    <t>Число участников в прочих клубных формированиях, чел  (из гр.42)</t>
  </si>
  <si>
    <t xml:space="preserve">Из  них </t>
  </si>
  <si>
    <t>для  детей до 14 лет</t>
  </si>
  <si>
    <t>дети до 14 лет</t>
  </si>
  <si>
    <t>Из общего числа организаций (стр.1) - передвижные</t>
  </si>
  <si>
    <t>для молодежи от 14 до 35 лет</t>
  </si>
  <si>
    <t>Из общего числа прочих клубных формирований и участников в них ( из граф 49, 52)</t>
  </si>
  <si>
    <t xml:space="preserve">Число формирований/кружков технического творчества - всего, единиц </t>
  </si>
  <si>
    <t>в них участников, чел.</t>
  </si>
  <si>
    <t xml:space="preserve">Число спортивных формирований/кружков - всего, единиц </t>
  </si>
  <si>
    <t xml:space="preserve">для детей до 14 лет </t>
  </si>
  <si>
    <t>работающих на платной основе, ед.</t>
  </si>
  <si>
    <t xml:space="preserve">дети до 14 лет </t>
  </si>
  <si>
    <t xml:space="preserve"> на платной основе, чел.</t>
  </si>
  <si>
    <t>Число  формирований/кружков самодеятельного народного творчества - всего, ед. (из гр.49)</t>
  </si>
  <si>
    <t>Число участников в формированиях/ кружках самодеятельного народного творчества, чел. (из гр.52)</t>
  </si>
  <si>
    <t xml:space="preserve">молодежь от  14 до 35 лет </t>
  </si>
  <si>
    <t xml:space="preserve">народный </t>
  </si>
  <si>
    <t>в них  участников, чел.</t>
  </si>
  <si>
    <t>образцовый</t>
  </si>
  <si>
    <t>заслуженный коллектив народного творчества</t>
  </si>
  <si>
    <t>лауреат международ-ного конкурса (фестиваля)</t>
  </si>
  <si>
    <t>лауреат всероссийского конкурса (фестиваля)</t>
  </si>
  <si>
    <t>лауреат регионального конкурса (фестиваля)</t>
  </si>
  <si>
    <t>Из общего числа прочих клубных формирований имеют звания и участников в них (из граф 49, 52)</t>
  </si>
  <si>
    <t>Число любительских объединений,  клубов по интересам, ед. (из гр.39)</t>
  </si>
  <si>
    <t>Число культурно-массовых мероприятий, всего, ед.</t>
  </si>
  <si>
    <t>Из общего числа культурно-массовых мероприятий (из гр.79)</t>
  </si>
  <si>
    <t>для детей до 14 лет</t>
  </si>
  <si>
    <t>число культурно-досуговых мероприятий</t>
  </si>
  <si>
    <t>из них  (из гр.82)</t>
  </si>
  <si>
    <t>число мероприятий с участием инвалидов и лиц с ВОЗ</t>
  </si>
  <si>
    <t>число мероприятий, доступных для восприятия инвалидами и лицами с ОВЗ, ед.</t>
  </si>
  <si>
    <t>число мероприятий, с применением специализированных транспортных средств, ед.</t>
  </si>
  <si>
    <t>Число культурно-массовых мероприятий на платной основе - всего, ед.</t>
  </si>
  <si>
    <t>Из общего числа культурно-массовых мероприятий на платной основе (из гр.88)</t>
  </si>
  <si>
    <t>число культурно-досуговых мероприятий на платной основе</t>
  </si>
  <si>
    <t>из них (из гр.91)</t>
  </si>
  <si>
    <t>число мероприятий с участием инвалидов и лиц с ОВЗ на платной основе, ед.</t>
  </si>
  <si>
    <t>число мероприятий, доступных для восприятия инвалидами и лицами с ОВЗ  на платной основе, ед.</t>
  </si>
  <si>
    <t>число мероприятий,  с применением специализиро-ванных транспортных средств на платной основе, ед.</t>
  </si>
  <si>
    <t>Число посещений культурно-массовых мероприятий - всего, чел.</t>
  </si>
  <si>
    <t>Из общего числа посещений культурно-массовых мероприятий (из гр.97)</t>
  </si>
  <si>
    <t>Число посещений культурно-массовых мероприятий на платной основе - всего, чел.</t>
  </si>
  <si>
    <t>число посещений культурно-досуговых мероприятий, чел.</t>
  </si>
  <si>
    <t>из них (из гр.100)</t>
  </si>
  <si>
    <t>число посещений мероприятий,  с применением специализиро-ванных транспортных средств, чел.</t>
  </si>
  <si>
    <t>число посещений культурно-досуговых мероприятий на платной, чел.</t>
  </si>
  <si>
    <t>число посещений мероприятий,  с применением специализиро-ванных транспортных средств на платной основе, чел.</t>
  </si>
  <si>
    <t>ПЕРСОНАЛ ОРГАНИЗАЦИЙ (на конец года)</t>
  </si>
  <si>
    <t>Численность работников - всего, чел.</t>
  </si>
  <si>
    <t xml:space="preserve">штатных </t>
  </si>
  <si>
    <t>работников, относящихся к основному персоналу</t>
  </si>
  <si>
    <t>высшее</t>
  </si>
  <si>
    <t>среднее профес-сиональное</t>
  </si>
  <si>
    <t>до 3 лет</t>
  </si>
  <si>
    <t>от 3 до 10 лет</t>
  </si>
  <si>
    <t>свыше 10 лет</t>
  </si>
  <si>
    <t>бюджетные ассигнования учредителя</t>
  </si>
  <si>
    <t>от сдачи имущества в аренду</t>
  </si>
  <si>
    <t>ПОСТУПЛЕНИЕ И ИСПОЛЬЗОВАНИЕ ФИНАНСОВЫХ СРЕДСТВ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</si>
  <si>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</si>
  <si>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</si>
  <si>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</si>
  <si>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социально-значимые мероприятия</t>
  </si>
  <si>
    <t>всего</t>
  </si>
  <si>
    <t>из них за счет собственных средств (из гр.132)</t>
  </si>
  <si>
    <t>из них за счет собственных средств (из гр.134)</t>
  </si>
  <si>
    <t>из них за счет собственных средств (из гр.136)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</si>
  <si>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</si>
  <si>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                                          </t>
  </si>
  <si>
    <t>(должность)</t>
  </si>
  <si>
    <t>(ф.и.о.)</t>
  </si>
  <si>
    <t>(подпись)</t>
  </si>
  <si>
    <t>(контактный номер телефона)</t>
  </si>
  <si>
    <t>(адрес электронной почты)</t>
  </si>
  <si>
    <r>
      <t xml:space="preserve">"           " </t>
    </r>
    <r>
      <rPr>
        <sz val="9"/>
        <color indexed="8"/>
        <rFont val="Times New Roman"/>
        <family val="1"/>
        <charset val="204"/>
      </rPr>
      <t xml:space="preserve">      </t>
    </r>
    <r>
      <rPr>
        <u/>
        <sz val="9"/>
        <color indexed="8"/>
        <rFont val="Times New Roman"/>
        <family val="1"/>
        <charset val="204"/>
      </rPr>
      <t xml:space="preserve">                                                     </t>
    </r>
    <r>
      <rPr>
        <sz val="9"/>
        <color indexed="8"/>
        <rFont val="Times New Roman"/>
        <family val="1"/>
        <charset val="204"/>
      </rPr>
      <t xml:space="preserve"> 20</t>
    </r>
    <r>
      <rPr>
        <u/>
        <sz val="9"/>
        <color indexed="8"/>
        <rFont val="Times New Roman"/>
        <family val="1"/>
        <charset val="204"/>
      </rPr>
      <t xml:space="preserve">            </t>
    </r>
    <r>
      <rPr>
        <sz val="9"/>
        <color indexed="8"/>
        <rFont val="Times New Roman"/>
        <family val="1"/>
        <charset val="204"/>
      </rPr>
      <t>год</t>
    </r>
  </si>
  <si>
    <t>КУЛЬТУРНО-МАССОВЫЕ МЕРОПРИЯТИЯ</t>
  </si>
  <si>
    <t>КЛУБНЫЕ  ФОРМИРОВАНИЯ</t>
  </si>
  <si>
    <t>МАТЕРИАЛЬНО-ТЕХНИЧЕСКАЯ БАЗА</t>
  </si>
  <si>
    <t xml:space="preserve">Составлена на основании формы № 7-нк, </t>
  </si>
  <si>
    <t xml:space="preserve">утвержденной </t>
  </si>
  <si>
    <t>Годовая</t>
  </si>
  <si>
    <t>СВОД ГОДОВЫХ СВЕДЕНИЙ  ОБ УЧРЕЖДЕНИЯХ КУЛЬТУРНО-ДОСУГОВОГО ТИПА</t>
  </si>
  <si>
    <t>Представляют:</t>
  </si>
  <si>
    <t>Сроки представления:</t>
  </si>
  <si>
    <t>СИСТЕМЫ МИНКУЛЬТУРЫ РОССИИ</t>
  </si>
  <si>
    <t xml:space="preserve">1. Министертво культуры РФ формирует сводный отчет, составленный на основе форм 7-НК, предоставленных: </t>
  </si>
  <si>
    <r>
      <rPr>
        <sz val="10"/>
        <rFont val="Calibri"/>
        <family val="2"/>
        <charset val="204"/>
      </rPr>
      <t>~</t>
    </r>
    <r>
      <rPr>
        <sz val="10"/>
        <rFont val="Arial Cyr"/>
        <family val="2"/>
        <charset val="204"/>
      </rPr>
      <t>организациями культурно-досугового типа, подведомственные органам исполнительной власти всех уровней, осуществляющим управление в сфере культуры;</t>
    </r>
  </si>
  <si>
    <t>1 марта</t>
  </si>
  <si>
    <t>2. Министерство культуры Российской Федерации:</t>
  </si>
  <si>
    <r>
      <rPr>
        <sz val="10"/>
        <rFont val="Calibri"/>
        <family val="2"/>
        <charset val="204"/>
      </rPr>
      <t>~</t>
    </r>
    <r>
      <rPr>
        <sz val="10"/>
        <rFont val="Arial Cyr"/>
        <family val="2"/>
        <charset val="204"/>
      </rPr>
      <t>Росстату</t>
    </r>
  </si>
  <si>
    <t xml:space="preserve"> 30 мая</t>
  </si>
  <si>
    <t>Число выездов автоклубов в сельские населенные пункты, единиц</t>
  </si>
  <si>
    <t>Приказом Росстата от   04.10.2019 г.  № 577</t>
  </si>
  <si>
    <t>Из общего числа посещений культурно-массовых мероприятий на платной основе (из гр.104)</t>
  </si>
  <si>
    <t>из них (из гр.107)</t>
  </si>
  <si>
    <t>из них (из гр.111)</t>
  </si>
  <si>
    <t>из численности работнков, относящихся к основному персоналу, имеют образование (из гр.113)</t>
  </si>
  <si>
    <t>из численности штатных работников имеют стаж работы в профильных учреждениях (из гр.112)</t>
  </si>
  <si>
    <t>Поступило за год всего, тыс.руб. (сумма граф 122, 123, 124, 128)</t>
  </si>
  <si>
    <t>из них (из 121 гр.)</t>
  </si>
  <si>
    <t>из них (из 124 гр.)</t>
  </si>
  <si>
    <t>из них (из гр.129)</t>
  </si>
  <si>
    <t>из них за счет собственных средств (из гр.130)</t>
  </si>
  <si>
    <t>из общих расходов на оплату труда - оплата основному персоналу (из гр.130)</t>
  </si>
  <si>
    <t>из них для улучшения условий доступности для лиц с ОВЗ (из гр.136)</t>
  </si>
  <si>
    <t>из них за счет собственных средств (из гр.139)</t>
  </si>
  <si>
    <t>имеющих инвалидность</t>
  </si>
  <si>
    <t>от предпринимательской и иной приносящей доход деятельности</t>
  </si>
  <si>
    <t>от основных видов уставной деятельности</t>
  </si>
  <si>
    <t>благотворительные и спонсорские вклады</t>
  </si>
  <si>
    <t>от предпринимательской деятельности</t>
  </si>
  <si>
    <t>финансирование из бюджетов других уровней</t>
  </si>
  <si>
    <t>Израсходовано  всего, тыс.руб.</t>
  </si>
  <si>
    <t>прошли обучение (инструктирование) по вопросам, связанным с предоставлением услуг инвалидам и лицам с ОВЗ</t>
  </si>
  <si>
    <t>Из числа досуговых помещений помещения (из гр.28) для музейной и библиотечной работы, ед.</t>
  </si>
  <si>
    <t>Число автоматизированных рабочих мест, ед.</t>
  </si>
  <si>
    <t>специализированное оборудование для инвалидов</t>
  </si>
  <si>
    <t>специализированные транспортные средства</t>
  </si>
  <si>
    <t>Число единиц специализированного оборудования для инвалидов, единиц</t>
  </si>
  <si>
    <t>Число специализированных транспортных средств, единиц</t>
  </si>
  <si>
    <t>за 2019 г.</t>
  </si>
  <si>
    <t>Наименование отчитывающейся организации Администрация Верещагинского городского округа Пермского края</t>
  </si>
  <si>
    <t>Почтовый адрес 617120, Пермский край, г.Верещагино, ул.Ленина, д.26</t>
  </si>
  <si>
    <t>Глава городского оукруга - глава администрации Верещагинского городского округа Пермского края</t>
  </si>
  <si>
    <t>Кондратьев С.В.</t>
  </si>
  <si>
    <t>(34254)33740</t>
  </si>
  <si>
    <t>veradmkmc2015@yandex.ru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</si>
</sst>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3"/>
      <name val="Arial Cyr"/>
      <family val="2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28" fillId="0" borderId="0" applyNumberFormat="0" applyFill="0" applyBorder="0" applyAlignment="0" applyProtection="0"/>
  </cellStyleXfs>
  <cellXfs count="147">
    <xf numFmtId="0" fontId="0" fillId="0" borderId="0" xfId="0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Fill="1" applyBorder="1" applyAlignment="1">
      <alignment vertical="top" wrapText="1" shrinkToFit="1" readingOrder="1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0" borderId="5" xfId="0" applyFont="1" applyFill="1" applyBorder="1" applyAlignment="1">
      <alignment horizontal="center" vertical="center" wrapText="1" shrinkToFit="1" readingOrder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Border="1" applyAlignment="1">
      <alignment horizontal="left" wrapText="1" indent="1"/>
    </xf>
    <xf numFmtId="0" fontId="5" fillId="0" borderId="5" xfId="0" applyFont="1" applyFill="1" applyBorder="1" applyAlignment="1">
      <alignment horizontal="center" vertical="center" wrapText="1" shrinkToFit="1" readingOrder="1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3" fillId="0" borderId="0" xfId="0" applyFont="1" applyAlignment="1">
      <alignment vertical="top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12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 indent="6"/>
    </xf>
    <xf numFmtId="0" fontId="17" fillId="0" borderId="12" xfId="0" applyFont="1" applyBorder="1" applyAlignment="1">
      <alignment horizontal="left" vertical="top" wrapText="1" indent="5"/>
    </xf>
    <xf numFmtId="0" fontId="0" fillId="0" borderId="0" xfId="0" applyAlignment="1">
      <alignment vertical="top" wrapText="1"/>
    </xf>
    <xf numFmtId="0" fontId="17" fillId="0" borderId="14" xfId="0" applyFont="1" applyBorder="1" applyAlignment="1">
      <alignment horizontal="left" indent="3"/>
    </xf>
    <xf numFmtId="0" fontId="10" fillId="0" borderId="0" xfId="0" applyFont="1"/>
    <xf numFmtId="0" fontId="17" fillId="0" borderId="0" xfId="0" applyFont="1" applyBorder="1" applyAlignment="1">
      <alignment horizontal="left" vertical="top" wrapText="1" indent="5"/>
    </xf>
    <xf numFmtId="0" fontId="17" fillId="0" borderId="1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5" xfId="0" applyFont="1" applyBorder="1" applyAlignment="1">
      <alignment horizontal="left" wrapText="1" indent="1"/>
    </xf>
    <xf numFmtId="0" fontId="14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11" xfId="0" applyBorder="1"/>
    <xf numFmtId="0" fontId="15" fillId="0" borderId="0" xfId="0" applyFont="1" applyBorder="1" applyAlignment="1">
      <alignment horizontal="left" indent="6"/>
    </xf>
    <xf numFmtId="0" fontId="10" fillId="0" borderId="0" xfId="0" applyFont="1" applyBorder="1"/>
    <xf numFmtId="0" fontId="20" fillId="0" borderId="0" xfId="0" applyFont="1" applyBorder="1" applyAlignment="1">
      <alignment horizontal="left" indent="6"/>
    </xf>
    <xf numFmtId="0" fontId="0" fillId="0" borderId="13" xfId="0" applyBorder="1"/>
    <xf numFmtId="0" fontId="0" fillId="0" borderId="15" xfId="0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8" xfId="0" applyBorder="1"/>
    <xf numFmtId="0" fontId="17" fillId="0" borderId="11" xfId="0" applyFont="1" applyBorder="1" applyAlignment="1">
      <alignment horizontal="center"/>
    </xf>
    <xf numFmtId="0" fontId="0" fillId="0" borderId="9" xfId="0" applyBorder="1"/>
    <xf numFmtId="0" fontId="0" fillId="0" borderId="13" xfId="0" applyBorder="1" applyAlignment="1">
      <alignment vertical="top" wrapText="1"/>
    </xf>
    <xf numFmtId="0" fontId="2" fillId="0" borderId="5" xfId="0" applyFont="1" applyFill="1" applyBorder="1" applyAlignment="1">
      <alignment vertical="center" wrapText="1" shrinkToFit="1" readingOrder="1"/>
    </xf>
    <xf numFmtId="0" fontId="9" fillId="0" borderId="0" xfId="0" applyFont="1" applyBorder="1" applyAlignment="1"/>
    <xf numFmtId="0" fontId="23" fillId="0" borderId="5" xfId="0" applyFont="1" applyBorder="1" applyAlignment="1">
      <alignment horizontal="center" vertical="top" wrapText="1" shrinkToFit="1" readingOrder="1"/>
    </xf>
    <xf numFmtId="0" fontId="22" fillId="0" borderId="5" xfId="0" applyFont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 shrinkToFit="1" readingOrder="1"/>
    </xf>
    <xf numFmtId="0" fontId="26" fillId="0" borderId="5" xfId="0" applyFont="1" applyBorder="1" applyAlignment="1">
      <alignment horizontal="center" vertical="top" wrapText="1" shrinkToFit="1" readingOrder="1"/>
    </xf>
    <xf numFmtId="0" fontId="25" fillId="0" borderId="5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8" fillId="0" borderId="11" xfId="3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 shrinkToFit="1" readingOrder="1"/>
    </xf>
    <xf numFmtId="0" fontId="2" fillId="0" borderId="3" xfId="0" applyFont="1" applyFill="1" applyBorder="1" applyAlignment="1">
      <alignment horizontal="center" vertical="center" wrapText="1" shrinkToFit="1" readingOrder="1"/>
    </xf>
    <xf numFmtId="0" fontId="2" fillId="0" borderId="1" xfId="0" applyFont="1" applyFill="1" applyBorder="1" applyAlignment="1">
      <alignment horizontal="center" vertical="center" wrapText="1" shrinkToFit="1" readingOrder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 shrinkToFit="1" readingOrder="1"/>
    </xf>
    <xf numFmtId="0" fontId="0" fillId="0" borderId="5" xfId="0" applyBorder="1" applyAlignment="1">
      <alignment horizontal="center"/>
    </xf>
    <xf numFmtId="0" fontId="22" fillId="0" borderId="5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1" fontId="8" fillId="0" borderId="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 shrinkToFit="1" readingOrder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 vertical="top" wrapText="1" shrinkToFit="1" readingOrder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3" fillId="0" borderId="5" xfId="0" applyFont="1" applyBorder="1" applyAlignment="1">
      <alignment horizontal="center" vertical="top" wrapText="1" shrinkToFit="1" readingOrder="1"/>
    </xf>
    <xf numFmtId="0" fontId="26" fillId="0" borderId="5" xfId="0" applyFont="1" applyBorder="1" applyAlignment="1">
      <alignment horizontal="center" vertical="top" wrapText="1" shrinkToFit="1" readingOrder="1"/>
    </xf>
    <xf numFmtId="0" fontId="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top" wrapText="1" shrinkToFit="1" readingOrder="1"/>
    </xf>
    <xf numFmtId="0" fontId="23" fillId="0" borderId="7" xfId="0" applyFont="1" applyBorder="1" applyAlignment="1">
      <alignment horizontal="center" vertical="top" wrapText="1" shrinkToFit="1" readingOrder="1"/>
    </xf>
    <xf numFmtId="0" fontId="23" fillId="0" borderId="8" xfId="0" applyFont="1" applyBorder="1" applyAlignment="1">
      <alignment horizontal="center" vertical="top" wrapText="1" shrinkToFit="1" readingOrder="1"/>
    </xf>
    <xf numFmtId="0" fontId="23" fillId="0" borderId="9" xfId="0" applyFont="1" applyBorder="1" applyAlignment="1">
      <alignment horizontal="center" vertical="top" wrapText="1" shrinkToFit="1" readingOrder="1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4" xfId="0" applyFont="1" applyFill="1" applyBorder="1" applyAlignment="1">
      <alignment horizontal="center" vertical="top" wrapText="1" shrinkToFit="1" readingOrder="1"/>
    </xf>
    <xf numFmtId="0" fontId="23" fillId="0" borderId="6" xfId="0" applyFont="1" applyFill="1" applyBorder="1" applyAlignment="1">
      <alignment horizontal="center" vertical="top" wrapText="1" shrinkToFit="1" readingOrder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1" fontId="7" fillId="0" borderId="5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textRotation="90" wrapText="1"/>
    </xf>
    <xf numFmtId="0" fontId="24" fillId="0" borderId="5" xfId="0" applyFont="1" applyBorder="1"/>
    <xf numFmtId="0" fontId="23" fillId="0" borderId="5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 shrinkToFit="1" readingOrder="1"/>
    </xf>
    <xf numFmtId="0" fontId="23" fillId="0" borderId="2" xfId="0" applyFont="1" applyFill="1" applyBorder="1" applyAlignment="1">
      <alignment horizontal="center" vertical="top" wrapText="1" shrinkToFit="1" readingOrder="1"/>
    </xf>
    <xf numFmtId="0" fontId="23" fillId="0" borderId="1" xfId="0" applyFont="1" applyFill="1" applyBorder="1" applyAlignment="1">
      <alignment horizontal="center" vertical="top" wrapText="1" shrinkToFit="1" readingOrder="1"/>
    </xf>
    <xf numFmtId="0" fontId="23" fillId="0" borderId="3" xfId="0" applyFont="1" applyFill="1" applyBorder="1" applyAlignment="1">
      <alignment horizontal="center" vertical="top" wrapText="1" shrinkToFit="1" readingOrder="1"/>
    </xf>
    <xf numFmtId="0" fontId="23" fillId="0" borderId="5" xfId="0" applyFont="1" applyFill="1" applyBorder="1" applyAlignment="1">
      <alignment horizontal="center" vertical="top" wrapText="1" shrinkToFit="1" readingOrder="1"/>
    </xf>
    <xf numFmtId="0" fontId="26" fillId="0" borderId="5" xfId="0" applyFont="1" applyFill="1" applyBorder="1" applyAlignment="1">
      <alignment horizontal="center" vertical="top" wrapText="1" shrinkToFit="1" readingOrder="1"/>
    </xf>
    <xf numFmtId="0" fontId="26" fillId="0" borderId="4" xfId="0" applyFont="1" applyFill="1" applyBorder="1" applyAlignment="1">
      <alignment horizontal="center" vertical="top" wrapText="1" shrinkToFit="1" readingOrder="1"/>
    </xf>
    <xf numFmtId="0" fontId="26" fillId="0" borderId="6" xfId="0" applyFont="1" applyFill="1" applyBorder="1" applyAlignment="1">
      <alignment horizontal="center" vertical="top" wrapText="1" shrinkToFit="1" readingOrder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</cellXfs>
  <cellStyles count="4">
    <cellStyle name="Гиперссылка" xfId="3" builtinId="8"/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admkmc2015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view="pageBreakPreview" topLeftCell="A88" zoomScaleNormal="85" zoomScaleSheetLayoutView="100" zoomScalePageLayoutView="70" workbookViewId="0">
      <selection activeCell="M111" sqref="M111"/>
    </sheetView>
  </sheetViews>
  <sheetFormatPr defaultRowHeight="15" x14ac:dyDescent="0.25"/>
  <cols>
    <col min="1" max="1" width="44.42578125" customWidth="1"/>
    <col min="2" max="2" width="5.42578125" style="24" customWidth="1"/>
    <col min="3" max="3" width="8.140625" style="24" customWidth="1"/>
    <col min="4" max="6" width="8" style="24" customWidth="1"/>
    <col min="7" max="8" width="8" customWidth="1"/>
    <col min="9" max="9" width="9.28515625" customWidth="1"/>
    <col min="10" max="10" width="8" customWidth="1"/>
    <col min="11" max="11" width="9.42578125" customWidth="1"/>
    <col min="12" max="23" width="8" customWidth="1"/>
  </cols>
  <sheetData>
    <row r="1" spans="2:22" x14ac:dyDescent="0.25">
      <c r="B1" s="105" t="s">
        <v>145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2:22" x14ac:dyDescent="0.25">
      <c r="B2" s="105" t="s">
        <v>146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2:22" x14ac:dyDescent="0.25">
      <c r="B3" s="105" t="s">
        <v>159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2:22" x14ac:dyDescent="0.25">
      <c r="C4" s="25"/>
      <c r="D4" s="120"/>
      <c r="E4" s="120"/>
    </row>
    <row r="5" spans="2:22" x14ac:dyDescent="0.2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T5" s="106" t="s">
        <v>147</v>
      </c>
      <c r="U5" s="106"/>
      <c r="V5" s="106"/>
    </row>
    <row r="6" spans="2:22" x14ac:dyDescent="0.25">
      <c r="C6" s="26"/>
      <c r="D6" s="26"/>
      <c r="E6" s="26"/>
    </row>
    <row r="7" spans="2:22" ht="16.5" x14ac:dyDescent="0.25">
      <c r="B7" s="107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2:22" ht="16.5" x14ac:dyDescent="0.25">
      <c r="B8" s="107" t="s">
        <v>151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2:22" x14ac:dyDescent="0.25">
      <c r="B9" s="121" t="s">
        <v>187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2:22" x14ac:dyDescent="0.25">
      <c r="C10" s="27"/>
      <c r="D10" s="27"/>
      <c r="E10" s="27"/>
    </row>
    <row r="11" spans="2:22" ht="35.25" customHeight="1" x14ac:dyDescent="0.25">
      <c r="B11" s="112" t="s">
        <v>149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51"/>
      <c r="Q11" s="51"/>
      <c r="R11" s="51"/>
      <c r="S11" s="53"/>
      <c r="T11" s="95" t="s">
        <v>150</v>
      </c>
      <c r="U11" s="95"/>
      <c r="V11" s="96"/>
    </row>
    <row r="12" spans="2:22" ht="15.75" customHeight="1" x14ac:dyDescent="0.25">
      <c r="B12" s="114" t="s">
        <v>152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7"/>
      <c r="Q12" s="17"/>
      <c r="R12" s="17"/>
      <c r="S12" s="44"/>
      <c r="T12" s="38"/>
      <c r="U12" s="17"/>
      <c r="V12" s="44"/>
    </row>
    <row r="13" spans="2:22" ht="27" customHeight="1" x14ac:dyDescent="0.25">
      <c r="B13" s="114" t="s">
        <v>153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7"/>
      <c r="Q13" s="17"/>
      <c r="R13" s="17"/>
      <c r="S13" s="44"/>
      <c r="T13" s="97" t="s">
        <v>154</v>
      </c>
      <c r="U13" s="97"/>
      <c r="V13" s="98"/>
    </row>
    <row r="14" spans="2:22" x14ac:dyDescent="0.25">
      <c r="B14" s="28"/>
      <c r="C14" s="32"/>
      <c r="D14" s="41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17"/>
      <c r="Q14" s="17"/>
      <c r="R14" s="17"/>
      <c r="S14" s="44"/>
      <c r="T14" s="26"/>
      <c r="U14" s="17"/>
      <c r="V14" s="44"/>
    </row>
    <row r="15" spans="2:22" ht="15" customHeight="1" x14ac:dyDescent="0.25">
      <c r="B15" s="114" t="s">
        <v>155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7"/>
      <c r="Q15" s="17"/>
      <c r="R15" s="17"/>
      <c r="S15" s="44"/>
      <c r="T15" s="38"/>
      <c r="U15" s="17"/>
      <c r="V15" s="44"/>
    </row>
    <row r="16" spans="2:22" s="29" customFormat="1" x14ac:dyDescent="0.2">
      <c r="B16" s="116" t="s">
        <v>156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50"/>
      <c r="Q16" s="50"/>
      <c r="R16" s="50"/>
      <c r="S16" s="54"/>
      <c r="T16" s="99" t="s">
        <v>157</v>
      </c>
      <c r="U16" s="99"/>
      <c r="V16" s="100"/>
    </row>
    <row r="17" spans="1:23" x14ac:dyDescent="0.25">
      <c r="B17" s="30"/>
      <c r="C17" s="33"/>
      <c r="D17" s="33"/>
      <c r="E17" s="48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0"/>
      <c r="Q17" s="40"/>
      <c r="R17" s="40"/>
      <c r="S17" s="45"/>
      <c r="T17" s="52"/>
      <c r="U17" s="40"/>
      <c r="V17" s="45"/>
    </row>
    <row r="18" spans="1:23" x14ac:dyDescent="0.25">
      <c r="B18" s="42"/>
      <c r="C18" s="43"/>
      <c r="D18" s="43"/>
      <c r="E18" s="43"/>
      <c r="F18" s="39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23" x14ac:dyDescent="0.25">
      <c r="B19" s="101" t="s">
        <v>188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3" x14ac:dyDescent="0.25">
      <c r="B20" s="31"/>
      <c r="C20" s="31"/>
      <c r="D20" s="31"/>
      <c r="E20" s="31"/>
    </row>
    <row r="21" spans="1:23" x14ac:dyDescent="0.25">
      <c r="B21" s="101" t="s">
        <v>189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3" x14ac:dyDescent="0.25">
      <c r="B22" s="31"/>
      <c r="C22" s="31"/>
      <c r="D22" s="31"/>
      <c r="E22" s="31"/>
    </row>
    <row r="23" spans="1:23" x14ac:dyDescent="0.25">
      <c r="A23" s="70" t="s">
        <v>144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</row>
    <row r="24" spans="1:23" ht="36" customHeight="1" x14ac:dyDescent="0.25">
      <c r="A24" s="122" t="s">
        <v>8</v>
      </c>
      <c r="B24" s="128" t="s">
        <v>5</v>
      </c>
      <c r="C24" s="135" t="s">
        <v>7</v>
      </c>
      <c r="D24" s="136" t="s">
        <v>6</v>
      </c>
      <c r="E24" s="137"/>
      <c r="F24" s="136" t="s">
        <v>9</v>
      </c>
      <c r="G24" s="138"/>
      <c r="H24" s="138"/>
      <c r="I24" s="138"/>
      <c r="J24" s="138"/>
      <c r="K24" s="138"/>
      <c r="L24" s="138"/>
      <c r="M24" s="138"/>
      <c r="N24" s="137"/>
      <c r="O24" s="102" t="s">
        <v>18</v>
      </c>
      <c r="P24" s="109" t="s">
        <v>19</v>
      </c>
      <c r="Q24" s="110"/>
      <c r="R24" s="111"/>
      <c r="S24" s="102" t="s">
        <v>20</v>
      </c>
      <c r="T24" s="102"/>
      <c r="U24" s="102"/>
      <c r="V24" s="102"/>
      <c r="W24" s="108"/>
    </row>
    <row r="25" spans="1:23" ht="15" customHeight="1" x14ac:dyDescent="0.25">
      <c r="A25" s="122"/>
      <c r="B25" s="128"/>
      <c r="C25" s="135"/>
      <c r="D25" s="118" t="s">
        <v>0</v>
      </c>
      <c r="E25" s="118" t="s">
        <v>1</v>
      </c>
      <c r="F25" s="139" t="s">
        <v>2</v>
      </c>
      <c r="G25" s="139" t="s">
        <v>3</v>
      </c>
      <c r="H25" s="139" t="s">
        <v>10</v>
      </c>
      <c r="I25" s="140" t="s">
        <v>11</v>
      </c>
      <c r="J25" s="139" t="s">
        <v>12</v>
      </c>
      <c r="K25" s="140" t="s">
        <v>13</v>
      </c>
      <c r="L25" s="140" t="s">
        <v>183</v>
      </c>
      <c r="M25" s="141" t="s">
        <v>184</v>
      </c>
      <c r="N25" s="118" t="s">
        <v>4</v>
      </c>
      <c r="O25" s="102"/>
      <c r="P25" s="102" t="s">
        <v>23</v>
      </c>
      <c r="Q25" s="102" t="s">
        <v>24</v>
      </c>
      <c r="R25" s="102" t="s">
        <v>25</v>
      </c>
      <c r="S25" s="102" t="s">
        <v>26</v>
      </c>
      <c r="T25" s="102"/>
      <c r="U25" s="102" t="s">
        <v>27</v>
      </c>
      <c r="V25" s="102"/>
      <c r="W25" s="102"/>
    </row>
    <row r="26" spans="1:23" ht="95.25" customHeight="1" x14ac:dyDescent="0.25">
      <c r="A26" s="122"/>
      <c r="B26" s="128"/>
      <c r="C26" s="135"/>
      <c r="D26" s="119"/>
      <c r="E26" s="119"/>
      <c r="F26" s="139"/>
      <c r="G26" s="139"/>
      <c r="H26" s="139"/>
      <c r="I26" s="140"/>
      <c r="J26" s="139"/>
      <c r="K26" s="140"/>
      <c r="L26" s="140"/>
      <c r="M26" s="142"/>
      <c r="N26" s="119"/>
      <c r="O26" s="102"/>
      <c r="P26" s="102"/>
      <c r="Q26" s="102"/>
      <c r="R26" s="102"/>
      <c r="S26" s="57" t="s">
        <v>32</v>
      </c>
      <c r="T26" s="57" t="s">
        <v>33</v>
      </c>
      <c r="U26" s="60" t="s">
        <v>50</v>
      </c>
      <c r="V26" s="57" t="s">
        <v>34</v>
      </c>
      <c r="W26" s="57" t="s">
        <v>35</v>
      </c>
    </row>
    <row r="27" spans="1:23" x14ac:dyDescent="0.25">
      <c r="A27" s="3" t="s">
        <v>17</v>
      </c>
      <c r="B27" s="3">
        <v>0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">
        <v>7</v>
      </c>
      <c r="J27" s="3">
        <v>8</v>
      </c>
      <c r="K27" s="3">
        <v>9</v>
      </c>
      <c r="L27" s="3">
        <v>10</v>
      </c>
      <c r="M27" s="3">
        <v>11</v>
      </c>
      <c r="N27" s="3">
        <v>12</v>
      </c>
      <c r="O27" s="9">
        <v>13</v>
      </c>
      <c r="P27" s="9">
        <v>14</v>
      </c>
      <c r="Q27" s="9">
        <v>15</v>
      </c>
      <c r="R27" s="9">
        <v>16</v>
      </c>
      <c r="S27" s="9">
        <v>17</v>
      </c>
      <c r="T27" s="9">
        <v>18</v>
      </c>
      <c r="U27" s="9">
        <v>19</v>
      </c>
      <c r="V27" s="9">
        <v>20</v>
      </c>
      <c r="W27" s="9">
        <v>21</v>
      </c>
    </row>
    <row r="28" spans="1:23" x14ac:dyDescent="0.25">
      <c r="A28" s="2" t="s">
        <v>14</v>
      </c>
      <c r="B28" s="6" t="s">
        <v>42</v>
      </c>
      <c r="C28" s="1">
        <v>23</v>
      </c>
      <c r="D28" s="1">
        <v>0</v>
      </c>
      <c r="E28" s="1">
        <v>1</v>
      </c>
      <c r="F28" s="1">
        <v>2</v>
      </c>
      <c r="G28" s="1">
        <v>18</v>
      </c>
      <c r="H28" s="1">
        <v>10</v>
      </c>
      <c r="I28" s="1">
        <v>8</v>
      </c>
      <c r="J28" s="1">
        <v>11</v>
      </c>
      <c r="K28" s="1">
        <v>1</v>
      </c>
      <c r="L28" s="1">
        <v>1</v>
      </c>
      <c r="M28" s="1">
        <v>0</v>
      </c>
      <c r="N28" s="1">
        <v>0</v>
      </c>
      <c r="O28" s="4">
        <v>23</v>
      </c>
      <c r="P28" s="4">
        <v>2</v>
      </c>
      <c r="Q28" s="4">
        <v>1</v>
      </c>
      <c r="R28" s="4">
        <v>2</v>
      </c>
      <c r="S28" s="4">
        <v>1</v>
      </c>
      <c r="T28" s="4">
        <v>0</v>
      </c>
      <c r="U28" s="4">
        <v>22</v>
      </c>
      <c r="V28" s="4">
        <v>1</v>
      </c>
      <c r="W28" s="4">
        <v>0</v>
      </c>
    </row>
    <row r="29" spans="1:23" x14ac:dyDescent="0.25">
      <c r="A29" s="2" t="s">
        <v>15</v>
      </c>
      <c r="B29" s="6" t="s">
        <v>43</v>
      </c>
      <c r="C29" s="1">
        <f>23-4</f>
        <v>19</v>
      </c>
      <c r="D29" s="1">
        <v>0</v>
      </c>
      <c r="E29" s="1">
        <v>0</v>
      </c>
      <c r="F29" s="1">
        <v>0</v>
      </c>
      <c r="G29" s="1">
        <v>15</v>
      </c>
      <c r="H29" s="1">
        <f>H28-3</f>
        <v>7</v>
      </c>
      <c r="I29" s="1">
        <f>I28-3</f>
        <v>5</v>
      </c>
      <c r="J29" s="1">
        <f>J28-4</f>
        <v>7</v>
      </c>
      <c r="K29" s="1">
        <v>0</v>
      </c>
      <c r="L29" s="1">
        <v>0</v>
      </c>
      <c r="M29" s="1">
        <v>0</v>
      </c>
      <c r="N29" s="1">
        <v>0</v>
      </c>
      <c r="O29" s="4">
        <v>19</v>
      </c>
      <c r="P29" s="4">
        <v>1</v>
      </c>
      <c r="Q29" s="4">
        <v>0</v>
      </c>
      <c r="R29" s="4">
        <v>1</v>
      </c>
      <c r="S29" s="4">
        <v>1</v>
      </c>
      <c r="T29" s="4">
        <v>0</v>
      </c>
      <c r="U29" s="4">
        <f>U28-4</f>
        <v>18</v>
      </c>
      <c r="V29" s="4">
        <v>1</v>
      </c>
      <c r="W29" s="4">
        <v>0</v>
      </c>
    </row>
    <row r="30" spans="1:23" ht="26.25" x14ac:dyDescent="0.25">
      <c r="A30" s="2" t="s">
        <v>16</v>
      </c>
      <c r="B30" s="6" t="s">
        <v>44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5"/>
      <c r="Q30" s="5"/>
      <c r="R30" s="5"/>
      <c r="S30" s="5"/>
      <c r="T30" s="5"/>
      <c r="U30" s="5"/>
      <c r="V30" s="5"/>
      <c r="W30" s="4"/>
    </row>
    <row r="31" spans="1:23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23" x14ac:dyDescent="0.25">
      <c r="A32" s="88" t="s">
        <v>144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 ht="54" customHeight="1" x14ac:dyDescent="0.25">
      <c r="A33" s="143" t="s">
        <v>8</v>
      </c>
      <c r="B33" s="146" t="s">
        <v>5</v>
      </c>
      <c r="C33" s="102" t="s">
        <v>21</v>
      </c>
      <c r="D33" s="102" t="s">
        <v>22</v>
      </c>
      <c r="E33" s="102"/>
      <c r="F33" s="102"/>
      <c r="G33" s="102"/>
      <c r="H33" s="102"/>
      <c r="I33" s="102"/>
      <c r="J33" s="102"/>
      <c r="K33" s="102" t="s">
        <v>181</v>
      </c>
      <c r="L33" s="102"/>
      <c r="M33" s="102" t="s">
        <v>45</v>
      </c>
      <c r="N33" s="102"/>
      <c r="O33" s="102" t="s">
        <v>48</v>
      </c>
      <c r="P33" s="103" t="s">
        <v>182</v>
      </c>
      <c r="Q33" s="102" t="s">
        <v>185</v>
      </c>
      <c r="R33" s="102"/>
      <c r="S33" s="102" t="s">
        <v>186</v>
      </c>
      <c r="T33" s="102"/>
      <c r="U33" s="94" t="s">
        <v>49</v>
      </c>
      <c r="V33" s="94" t="s">
        <v>158</v>
      </c>
      <c r="W33" s="94"/>
    </row>
    <row r="34" spans="1:23" x14ac:dyDescent="0.25">
      <c r="A34" s="144"/>
      <c r="B34" s="146"/>
      <c r="C34" s="102"/>
      <c r="D34" s="102" t="s">
        <v>28</v>
      </c>
      <c r="E34" s="102"/>
      <c r="F34" s="102" t="s">
        <v>29</v>
      </c>
      <c r="G34" s="102" t="s">
        <v>30</v>
      </c>
      <c r="H34" s="102"/>
      <c r="I34" s="102" t="s">
        <v>31</v>
      </c>
      <c r="J34" s="102"/>
      <c r="K34" s="102"/>
      <c r="L34" s="102"/>
      <c r="M34" s="103" t="s">
        <v>46</v>
      </c>
      <c r="N34" s="103" t="s">
        <v>47</v>
      </c>
      <c r="O34" s="102"/>
      <c r="P34" s="103"/>
      <c r="Q34" s="102"/>
      <c r="R34" s="102"/>
      <c r="S34" s="102"/>
      <c r="T34" s="102"/>
      <c r="U34" s="94"/>
      <c r="V34" s="94"/>
      <c r="W34" s="94"/>
    </row>
    <row r="35" spans="1:23" ht="44.25" customHeight="1" x14ac:dyDescent="0.25">
      <c r="A35" s="145"/>
      <c r="B35" s="128"/>
      <c r="C35" s="102"/>
      <c r="D35" s="61" t="s">
        <v>36</v>
      </c>
      <c r="E35" s="57" t="s">
        <v>37</v>
      </c>
      <c r="F35" s="102"/>
      <c r="G35" s="61" t="s">
        <v>38</v>
      </c>
      <c r="H35" s="60" t="s">
        <v>39</v>
      </c>
      <c r="I35" s="61" t="s">
        <v>40</v>
      </c>
      <c r="J35" s="57" t="s">
        <v>41</v>
      </c>
      <c r="K35" s="102"/>
      <c r="L35" s="102"/>
      <c r="M35" s="103"/>
      <c r="N35" s="103"/>
      <c r="O35" s="102"/>
      <c r="P35" s="103"/>
      <c r="Q35" s="102"/>
      <c r="R35" s="102"/>
      <c r="S35" s="102"/>
      <c r="T35" s="102"/>
      <c r="U35" s="94"/>
      <c r="V35" s="94"/>
      <c r="W35" s="94"/>
    </row>
    <row r="36" spans="1:23" x14ac:dyDescent="0.25">
      <c r="A36" s="3" t="s">
        <v>17</v>
      </c>
      <c r="B36" s="3">
        <v>0</v>
      </c>
      <c r="C36" s="9">
        <v>22</v>
      </c>
      <c r="D36" s="9">
        <v>23</v>
      </c>
      <c r="E36" s="9">
        <v>24</v>
      </c>
      <c r="F36" s="9">
        <v>25</v>
      </c>
      <c r="G36" s="9">
        <v>26</v>
      </c>
      <c r="H36" s="9">
        <v>27</v>
      </c>
      <c r="I36" s="9">
        <v>28</v>
      </c>
      <c r="J36" s="9">
        <v>29</v>
      </c>
      <c r="K36" s="91">
        <v>30</v>
      </c>
      <c r="L36" s="91"/>
      <c r="M36" s="9">
        <v>31</v>
      </c>
      <c r="N36" s="9">
        <v>32</v>
      </c>
      <c r="O36" s="9">
        <v>33</v>
      </c>
      <c r="P36" s="9">
        <v>34</v>
      </c>
      <c r="Q36" s="91">
        <v>35</v>
      </c>
      <c r="R36" s="91"/>
      <c r="S36" s="91">
        <v>36</v>
      </c>
      <c r="T36" s="91"/>
      <c r="U36" s="9">
        <v>37</v>
      </c>
      <c r="V36" s="91">
        <v>38</v>
      </c>
      <c r="W36" s="91"/>
    </row>
    <row r="37" spans="1:23" x14ac:dyDescent="0.25">
      <c r="A37" s="2" t="s">
        <v>14</v>
      </c>
      <c r="B37" s="6" t="s">
        <v>42</v>
      </c>
      <c r="C37" s="4">
        <v>166</v>
      </c>
      <c r="D37" s="4">
        <v>0</v>
      </c>
      <c r="E37" s="4">
        <v>0</v>
      </c>
      <c r="F37" s="4">
        <v>12</v>
      </c>
      <c r="G37" s="4">
        <v>31</v>
      </c>
      <c r="H37" s="4">
        <v>3268</v>
      </c>
      <c r="I37" s="4">
        <v>104</v>
      </c>
      <c r="J37" s="4">
        <v>4921.3999999999996</v>
      </c>
      <c r="K37" s="81">
        <v>5</v>
      </c>
      <c r="L37" s="81"/>
      <c r="M37" s="4">
        <v>254.8</v>
      </c>
      <c r="N37" s="4">
        <v>0</v>
      </c>
      <c r="O37" s="4">
        <v>3</v>
      </c>
      <c r="P37" s="4">
        <v>66</v>
      </c>
      <c r="Q37" s="81">
        <v>1</v>
      </c>
      <c r="R37" s="81"/>
      <c r="S37" s="81">
        <v>0</v>
      </c>
      <c r="T37" s="81"/>
      <c r="U37" s="4">
        <v>0</v>
      </c>
      <c r="V37" s="81">
        <v>0</v>
      </c>
      <c r="W37" s="81"/>
    </row>
    <row r="38" spans="1:23" x14ac:dyDescent="0.25">
      <c r="A38" s="2" t="s">
        <v>15</v>
      </c>
      <c r="B38" s="6" t="s">
        <v>43</v>
      </c>
      <c r="C38" s="4">
        <f>C37-57</f>
        <v>109</v>
      </c>
      <c r="D38" s="4">
        <v>0</v>
      </c>
      <c r="E38" s="4">
        <v>0</v>
      </c>
      <c r="F38" s="4">
        <v>12</v>
      </c>
      <c r="G38" s="4">
        <f>G37-6</f>
        <v>25</v>
      </c>
      <c r="H38" s="4">
        <f>H37-1111</f>
        <v>2157</v>
      </c>
      <c r="I38" s="4">
        <f>I37-35</f>
        <v>69</v>
      </c>
      <c r="J38" s="4">
        <f>J37-1615.9</f>
        <v>3305.4999999999995</v>
      </c>
      <c r="K38" s="81">
        <v>0</v>
      </c>
      <c r="L38" s="81"/>
      <c r="M38" s="4">
        <v>0</v>
      </c>
      <c r="N38" s="4">
        <v>0</v>
      </c>
      <c r="O38" s="4">
        <v>0</v>
      </c>
      <c r="P38" s="4">
        <f>P37-35</f>
        <v>31</v>
      </c>
      <c r="Q38" s="81">
        <v>0</v>
      </c>
      <c r="R38" s="81"/>
      <c r="S38" s="81">
        <v>0</v>
      </c>
      <c r="T38" s="81"/>
      <c r="U38" s="4">
        <v>0</v>
      </c>
      <c r="V38" s="81">
        <v>0</v>
      </c>
      <c r="W38" s="81"/>
    </row>
    <row r="39" spans="1:23" ht="26.25" x14ac:dyDescent="0.25">
      <c r="A39" s="2" t="s">
        <v>16</v>
      </c>
      <c r="B39" s="6" t="s">
        <v>44</v>
      </c>
      <c r="C39" s="4"/>
      <c r="D39" s="4"/>
      <c r="E39" s="4"/>
      <c r="F39" s="4"/>
      <c r="G39" s="4"/>
      <c r="H39" s="4"/>
      <c r="I39" s="4"/>
      <c r="J39" s="4"/>
      <c r="K39" s="81"/>
      <c r="L39" s="81"/>
      <c r="M39" s="4"/>
      <c r="N39" s="4"/>
      <c r="O39" s="4"/>
      <c r="P39" s="4"/>
      <c r="Q39" s="81"/>
      <c r="R39" s="81"/>
      <c r="S39" s="81"/>
      <c r="T39" s="81"/>
      <c r="U39" s="4"/>
      <c r="V39" s="81"/>
      <c r="W39" s="81"/>
    </row>
    <row r="40" spans="1:23" x14ac:dyDescent="0.25">
      <c r="B40"/>
      <c r="C40"/>
      <c r="D40"/>
      <c r="E40"/>
      <c r="F40"/>
    </row>
    <row r="41" spans="1:23" x14ac:dyDescent="0.25">
      <c r="A41" s="70" t="s">
        <v>143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</row>
    <row r="42" spans="1:23" ht="15" customHeight="1" x14ac:dyDescent="0.25">
      <c r="A42" s="67" t="s">
        <v>8</v>
      </c>
      <c r="B42" s="125" t="s">
        <v>5</v>
      </c>
      <c r="C42" s="90" t="s">
        <v>51</v>
      </c>
      <c r="D42" s="90"/>
      <c r="E42" s="90"/>
      <c r="F42" s="90" t="s">
        <v>52</v>
      </c>
      <c r="G42" s="90"/>
      <c r="H42" s="90"/>
      <c r="I42" s="89" t="s">
        <v>90</v>
      </c>
      <c r="J42" s="90" t="s">
        <v>53</v>
      </c>
      <c r="K42" s="90"/>
      <c r="L42" s="90" t="s">
        <v>54</v>
      </c>
      <c r="M42" s="90"/>
      <c r="N42" s="90" t="s">
        <v>55</v>
      </c>
      <c r="O42" s="90" t="s">
        <v>63</v>
      </c>
      <c r="P42" s="90"/>
      <c r="Q42" s="131" t="s">
        <v>64</v>
      </c>
      <c r="R42" s="131"/>
      <c r="S42" s="132" t="s">
        <v>65</v>
      </c>
      <c r="T42" s="132"/>
      <c r="U42" s="132"/>
      <c r="V42" s="131" t="s">
        <v>66</v>
      </c>
      <c r="W42" s="131"/>
    </row>
    <row r="43" spans="1:23" ht="15" customHeight="1" x14ac:dyDescent="0.25">
      <c r="A43" s="68"/>
      <c r="B43" s="125"/>
      <c r="C43" s="133" t="s">
        <v>56</v>
      </c>
      <c r="D43" s="131" t="s">
        <v>57</v>
      </c>
      <c r="E43" s="131"/>
      <c r="F43" s="131" t="s">
        <v>58</v>
      </c>
      <c r="G43" s="131" t="s">
        <v>57</v>
      </c>
      <c r="H43" s="131"/>
      <c r="I43" s="89"/>
      <c r="J43" s="90"/>
      <c r="K43" s="90"/>
      <c r="L43" s="90"/>
      <c r="M43" s="90"/>
      <c r="N43" s="90"/>
      <c r="O43" s="90"/>
      <c r="P43" s="90"/>
      <c r="Q43" s="131" t="s">
        <v>67</v>
      </c>
      <c r="R43" s="131" t="s">
        <v>70</v>
      </c>
      <c r="S43" s="132"/>
      <c r="T43" s="132"/>
      <c r="U43" s="132"/>
      <c r="V43" s="131" t="s">
        <v>68</v>
      </c>
      <c r="W43" s="131" t="s">
        <v>62</v>
      </c>
    </row>
    <row r="44" spans="1:23" ht="44.25" customHeight="1" x14ac:dyDescent="0.25">
      <c r="A44" s="69"/>
      <c r="B44" s="125"/>
      <c r="C44" s="133"/>
      <c r="D44" s="58" t="s">
        <v>59</v>
      </c>
      <c r="E44" s="63" t="s">
        <v>61</v>
      </c>
      <c r="F44" s="131"/>
      <c r="G44" s="58" t="s">
        <v>60</v>
      </c>
      <c r="H44" s="58" t="s">
        <v>62</v>
      </c>
      <c r="I44" s="89"/>
      <c r="J44" s="90"/>
      <c r="K44" s="90"/>
      <c r="L44" s="90"/>
      <c r="M44" s="90"/>
      <c r="N44" s="90"/>
      <c r="O44" s="90"/>
      <c r="P44" s="90"/>
      <c r="Q44" s="131"/>
      <c r="R44" s="131"/>
      <c r="S44" s="132"/>
      <c r="T44" s="132"/>
      <c r="U44" s="132"/>
      <c r="V44" s="131"/>
      <c r="W44" s="131"/>
    </row>
    <row r="45" spans="1:23" x14ac:dyDescent="0.25">
      <c r="A45" s="10" t="s">
        <v>17</v>
      </c>
      <c r="B45" s="10">
        <v>0</v>
      </c>
      <c r="C45" s="9">
        <v>39</v>
      </c>
      <c r="D45" s="9">
        <v>40</v>
      </c>
      <c r="E45" s="9">
        <v>41</v>
      </c>
      <c r="F45" s="9">
        <v>42</v>
      </c>
      <c r="G45" s="9">
        <v>43</v>
      </c>
      <c r="H45" s="9">
        <v>44</v>
      </c>
      <c r="I45" s="9">
        <v>45</v>
      </c>
      <c r="J45" s="91">
        <v>46</v>
      </c>
      <c r="K45" s="91"/>
      <c r="L45" s="91">
        <v>47</v>
      </c>
      <c r="M45" s="91"/>
      <c r="N45" s="9">
        <v>48</v>
      </c>
      <c r="O45" s="91">
        <v>49</v>
      </c>
      <c r="P45" s="91"/>
      <c r="Q45" s="9">
        <v>50</v>
      </c>
      <c r="R45" s="9">
        <v>51</v>
      </c>
      <c r="S45" s="91">
        <v>52</v>
      </c>
      <c r="T45" s="91"/>
      <c r="U45" s="91"/>
      <c r="V45" s="9">
        <v>53</v>
      </c>
      <c r="W45" s="9">
        <v>54</v>
      </c>
    </row>
    <row r="46" spans="1:23" x14ac:dyDescent="0.25">
      <c r="A46" s="11" t="s">
        <v>14</v>
      </c>
      <c r="B46" s="12" t="s">
        <v>42</v>
      </c>
      <c r="C46" s="13">
        <v>110</v>
      </c>
      <c r="D46" s="13">
        <v>45</v>
      </c>
      <c r="E46" s="13">
        <v>9</v>
      </c>
      <c r="F46" s="13">
        <v>1728</v>
      </c>
      <c r="G46" s="13">
        <v>895</v>
      </c>
      <c r="H46" s="13">
        <v>143</v>
      </c>
      <c r="I46" s="55">
        <v>26</v>
      </c>
      <c r="J46" s="91">
        <v>398</v>
      </c>
      <c r="K46" s="91"/>
      <c r="L46" s="93">
        <v>8</v>
      </c>
      <c r="M46" s="93"/>
      <c r="N46" s="13">
        <v>114</v>
      </c>
      <c r="O46" s="93">
        <v>84</v>
      </c>
      <c r="P46" s="93"/>
      <c r="Q46" s="13">
        <v>41</v>
      </c>
      <c r="R46" s="13">
        <v>5</v>
      </c>
      <c r="S46" s="81">
        <v>1330</v>
      </c>
      <c r="T46" s="81"/>
      <c r="U46" s="81"/>
      <c r="V46" s="13">
        <v>821</v>
      </c>
      <c r="W46" s="13">
        <v>62</v>
      </c>
    </row>
    <row r="47" spans="1:23" x14ac:dyDescent="0.25">
      <c r="A47" s="14" t="s">
        <v>15</v>
      </c>
      <c r="B47" s="12" t="s">
        <v>43</v>
      </c>
      <c r="C47" s="13">
        <f>C46-36</f>
        <v>74</v>
      </c>
      <c r="D47" s="13">
        <f>D46-14</f>
        <v>31</v>
      </c>
      <c r="E47" s="13">
        <f>E46-4</f>
        <v>5</v>
      </c>
      <c r="F47" s="13">
        <f>F46-648</f>
        <v>1080</v>
      </c>
      <c r="G47" s="13">
        <f>G46-360</f>
        <v>535</v>
      </c>
      <c r="H47" s="13">
        <f>H46-84</f>
        <v>59</v>
      </c>
      <c r="I47" s="55">
        <f>I46-9</f>
        <v>17</v>
      </c>
      <c r="J47" s="91">
        <f>J46-167</f>
        <v>231</v>
      </c>
      <c r="K47" s="91"/>
      <c r="L47" s="93">
        <f>L46-3</f>
        <v>5</v>
      </c>
      <c r="M47" s="93"/>
      <c r="N47" s="13">
        <f>N46-41</f>
        <v>73</v>
      </c>
      <c r="O47" s="93">
        <f>O46-27</f>
        <v>57</v>
      </c>
      <c r="P47" s="93"/>
      <c r="Q47" s="13">
        <f>Q46-13</f>
        <v>28</v>
      </c>
      <c r="R47" s="13">
        <f>R46-1</f>
        <v>4</v>
      </c>
      <c r="S47" s="81">
        <f>S46-481</f>
        <v>849</v>
      </c>
      <c r="T47" s="81"/>
      <c r="U47" s="81"/>
      <c r="V47" s="13">
        <f>V46-332</f>
        <v>489</v>
      </c>
      <c r="W47" s="13">
        <f>W46-18</f>
        <v>44</v>
      </c>
    </row>
    <row r="48" spans="1:23" x14ac:dyDescent="0.25">
      <c r="A48" s="11" t="s">
        <v>69</v>
      </c>
      <c r="B48" s="12" t="s">
        <v>44</v>
      </c>
      <c r="C48" s="13"/>
      <c r="D48" s="13"/>
      <c r="E48" s="13"/>
      <c r="F48" s="13"/>
      <c r="G48" s="13"/>
      <c r="H48" s="13"/>
      <c r="I48" s="55"/>
      <c r="J48" s="91"/>
      <c r="K48" s="91"/>
      <c r="L48" s="93"/>
      <c r="M48" s="93"/>
      <c r="N48" s="13"/>
      <c r="O48" s="93"/>
      <c r="P48" s="93"/>
      <c r="Q48" s="13"/>
      <c r="R48" s="13"/>
      <c r="S48" s="81"/>
      <c r="T48" s="81"/>
      <c r="U48" s="81"/>
      <c r="V48" s="13"/>
      <c r="W48" s="13"/>
    </row>
    <row r="49" spans="1:23" x14ac:dyDescent="0.25">
      <c r="A49" s="7"/>
      <c r="B49" s="8"/>
      <c r="C49"/>
      <c r="D49"/>
      <c r="E49"/>
      <c r="F49"/>
    </row>
    <row r="50" spans="1:23" x14ac:dyDescent="0.25">
      <c r="A50" s="76" t="s">
        <v>143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8"/>
    </row>
    <row r="51" spans="1:23" x14ac:dyDescent="0.25">
      <c r="A51" s="122" t="s">
        <v>8</v>
      </c>
      <c r="B51" s="128" t="s">
        <v>5</v>
      </c>
      <c r="C51" s="130" t="s">
        <v>71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</row>
    <row r="52" spans="1:23" ht="15" customHeight="1" x14ac:dyDescent="0.25">
      <c r="A52" s="122"/>
      <c r="B52" s="128"/>
      <c r="C52" s="82" t="s">
        <v>79</v>
      </c>
      <c r="D52" s="82"/>
      <c r="E52" s="82"/>
      <c r="F52" s="82" t="s">
        <v>57</v>
      </c>
      <c r="G52" s="82"/>
      <c r="H52" s="82"/>
      <c r="I52" s="79" t="s">
        <v>80</v>
      </c>
      <c r="J52" s="79"/>
      <c r="K52" s="82" t="s">
        <v>57</v>
      </c>
      <c r="L52" s="82"/>
      <c r="M52" s="82"/>
      <c r="N52" s="82"/>
      <c r="O52" s="82" t="s">
        <v>72</v>
      </c>
      <c r="P52" s="82"/>
      <c r="Q52" s="82"/>
      <c r="R52" s="82" t="s">
        <v>73</v>
      </c>
      <c r="S52" s="82"/>
      <c r="T52" s="82" t="s">
        <v>74</v>
      </c>
      <c r="U52" s="82"/>
      <c r="V52" s="82" t="s">
        <v>73</v>
      </c>
      <c r="W52" s="82"/>
    </row>
    <row r="53" spans="1:23" ht="41.25" customHeight="1" x14ac:dyDescent="0.25">
      <c r="A53" s="122"/>
      <c r="B53" s="128"/>
      <c r="C53" s="82"/>
      <c r="D53" s="82"/>
      <c r="E53" s="82"/>
      <c r="F53" s="59" t="s">
        <v>75</v>
      </c>
      <c r="G53" s="59" t="s">
        <v>81</v>
      </c>
      <c r="H53" s="62" t="s">
        <v>76</v>
      </c>
      <c r="I53" s="79"/>
      <c r="J53" s="79"/>
      <c r="K53" s="59" t="s">
        <v>77</v>
      </c>
      <c r="L53" s="59" t="s">
        <v>81</v>
      </c>
      <c r="M53" s="82" t="s">
        <v>78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</row>
    <row r="54" spans="1:23" x14ac:dyDescent="0.25">
      <c r="A54" s="3" t="s">
        <v>17</v>
      </c>
      <c r="B54" s="3">
        <v>0</v>
      </c>
      <c r="C54" s="73">
        <v>55</v>
      </c>
      <c r="D54" s="74"/>
      <c r="E54" s="75"/>
      <c r="F54" s="9">
        <v>56</v>
      </c>
      <c r="G54" s="9">
        <v>57</v>
      </c>
      <c r="H54" s="9">
        <v>58</v>
      </c>
      <c r="I54" s="91">
        <v>59</v>
      </c>
      <c r="J54" s="91"/>
      <c r="K54" s="9">
        <v>60</v>
      </c>
      <c r="L54" s="9">
        <v>61</v>
      </c>
      <c r="M54" s="91">
        <v>62</v>
      </c>
      <c r="N54" s="91"/>
      <c r="O54" s="91">
        <v>63</v>
      </c>
      <c r="P54" s="91"/>
      <c r="Q54" s="91"/>
      <c r="R54" s="91">
        <v>64</v>
      </c>
      <c r="S54" s="91"/>
      <c r="T54" s="91">
        <v>65</v>
      </c>
      <c r="U54" s="91"/>
      <c r="V54" s="91">
        <v>66</v>
      </c>
      <c r="W54" s="91"/>
    </row>
    <row r="55" spans="1:23" x14ac:dyDescent="0.25">
      <c r="A55" s="2" t="s">
        <v>14</v>
      </c>
      <c r="B55" s="6" t="s">
        <v>42</v>
      </c>
      <c r="C55" s="76">
        <v>78</v>
      </c>
      <c r="D55" s="77"/>
      <c r="E55" s="78"/>
      <c r="F55" s="4">
        <v>41</v>
      </c>
      <c r="G55" s="4">
        <v>5</v>
      </c>
      <c r="H55" s="4">
        <v>2</v>
      </c>
      <c r="I55" s="81">
        <v>1224</v>
      </c>
      <c r="J55" s="81"/>
      <c r="K55" s="4">
        <v>821</v>
      </c>
      <c r="L55" s="4">
        <v>62</v>
      </c>
      <c r="M55" s="81">
        <v>43</v>
      </c>
      <c r="N55" s="81"/>
      <c r="O55" s="81">
        <v>0</v>
      </c>
      <c r="P55" s="81"/>
      <c r="Q55" s="81"/>
      <c r="R55" s="81">
        <v>0</v>
      </c>
      <c r="S55" s="81"/>
      <c r="T55" s="81">
        <v>6</v>
      </c>
      <c r="U55" s="81"/>
      <c r="V55" s="81">
        <v>106</v>
      </c>
      <c r="W55" s="81"/>
    </row>
    <row r="56" spans="1:23" x14ac:dyDescent="0.25">
      <c r="A56" s="2" t="s">
        <v>15</v>
      </c>
      <c r="B56" s="6" t="s">
        <v>43</v>
      </c>
      <c r="C56" s="76">
        <f>C55-27</f>
        <v>51</v>
      </c>
      <c r="D56" s="77"/>
      <c r="E56" s="78"/>
      <c r="F56" s="4">
        <f>F55-13</f>
        <v>28</v>
      </c>
      <c r="G56" s="4">
        <f>G55-1</f>
        <v>4</v>
      </c>
      <c r="H56" s="4">
        <v>0</v>
      </c>
      <c r="I56" s="81">
        <f>I55-481</f>
        <v>743</v>
      </c>
      <c r="J56" s="81"/>
      <c r="K56" s="4">
        <f>K55-332</f>
        <v>489</v>
      </c>
      <c r="L56" s="4">
        <f>L55-18</f>
        <v>44</v>
      </c>
      <c r="M56" s="81">
        <v>0</v>
      </c>
      <c r="N56" s="81"/>
      <c r="O56" s="81">
        <v>0</v>
      </c>
      <c r="P56" s="81"/>
      <c r="Q56" s="81"/>
      <c r="R56" s="81">
        <v>0</v>
      </c>
      <c r="S56" s="81"/>
      <c r="T56" s="81">
        <v>6</v>
      </c>
      <c r="U56" s="81"/>
      <c r="V56" s="81">
        <v>106</v>
      </c>
      <c r="W56" s="81"/>
    </row>
    <row r="57" spans="1:23" ht="26.25" x14ac:dyDescent="0.25">
      <c r="A57" s="2" t="s">
        <v>16</v>
      </c>
      <c r="B57" s="6" t="s">
        <v>44</v>
      </c>
      <c r="C57" s="76"/>
      <c r="D57" s="77"/>
      <c r="E57" s="78"/>
      <c r="F57" s="4"/>
      <c r="G57" s="4"/>
      <c r="H57" s="4"/>
      <c r="I57" s="81"/>
      <c r="J57" s="81"/>
      <c r="K57" s="4"/>
      <c r="L57" s="4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1:23" x14ac:dyDescent="0.25">
      <c r="B58"/>
      <c r="C58"/>
      <c r="D58"/>
      <c r="E58"/>
      <c r="F58"/>
    </row>
    <row r="59" spans="1:23" x14ac:dyDescent="0.25">
      <c r="A59" s="81" t="s">
        <v>143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1:23" ht="15" customHeight="1" x14ac:dyDescent="0.25">
      <c r="A60" s="122" t="s">
        <v>8</v>
      </c>
      <c r="B60" s="128" t="s">
        <v>5</v>
      </c>
      <c r="C60" s="82" t="s">
        <v>89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1:23" ht="15" customHeight="1" x14ac:dyDescent="0.25">
      <c r="A61" s="122"/>
      <c r="B61" s="128"/>
      <c r="C61" s="86" t="s">
        <v>82</v>
      </c>
      <c r="D61" s="86"/>
      <c r="E61" s="82" t="s">
        <v>83</v>
      </c>
      <c r="F61" s="82" t="s">
        <v>84</v>
      </c>
      <c r="G61" s="82"/>
      <c r="H61" s="82" t="s">
        <v>83</v>
      </c>
      <c r="I61" s="82" t="s">
        <v>85</v>
      </c>
      <c r="J61" s="82"/>
      <c r="K61" s="82" t="s">
        <v>83</v>
      </c>
      <c r="L61" s="82" t="s">
        <v>86</v>
      </c>
      <c r="M61" s="82"/>
      <c r="N61" s="82" t="s">
        <v>83</v>
      </c>
      <c r="O61" s="82" t="s">
        <v>87</v>
      </c>
      <c r="P61" s="82"/>
      <c r="Q61" s="82"/>
      <c r="R61" s="82" t="s">
        <v>83</v>
      </c>
      <c r="S61" s="82"/>
      <c r="T61" s="82" t="s">
        <v>88</v>
      </c>
      <c r="U61" s="82"/>
      <c r="V61" s="82" t="s">
        <v>83</v>
      </c>
      <c r="W61" s="82"/>
    </row>
    <row r="62" spans="1:23" ht="24" customHeight="1" x14ac:dyDescent="0.25">
      <c r="A62" s="122"/>
      <c r="B62" s="128"/>
      <c r="C62" s="86"/>
      <c r="D62" s="86"/>
      <c r="E62" s="82"/>
      <c r="F62" s="82"/>
      <c r="G62" s="82"/>
      <c r="H62" s="82"/>
      <c r="I62" s="82"/>
      <c r="J62" s="82"/>
      <c r="K62" s="82"/>
      <c r="L62" s="82"/>
      <c r="M62" s="82"/>
      <c r="N62" s="129"/>
      <c r="O62" s="82"/>
      <c r="P62" s="82"/>
      <c r="Q62" s="82"/>
      <c r="R62" s="82"/>
      <c r="S62" s="82"/>
      <c r="T62" s="82"/>
      <c r="U62" s="82"/>
      <c r="V62" s="82"/>
      <c r="W62" s="82"/>
    </row>
    <row r="63" spans="1:23" x14ac:dyDescent="0.25">
      <c r="A63" s="3" t="s">
        <v>17</v>
      </c>
      <c r="B63" s="3">
        <v>0</v>
      </c>
      <c r="C63" s="80">
        <v>67</v>
      </c>
      <c r="D63" s="80"/>
      <c r="E63" s="15">
        <v>68</v>
      </c>
      <c r="F63" s="80">
        <v>69</v>
      </c>
      <c r="G63" s="80"/>
      <c r="H63" s="15">
        <v>70</v>
      </c>
      <c r="I63" s="80">
        <v>71</v>
      </c>
      <c r="J63" s="80"/>
      <c r="K63" s="15">
        <v>72</v>
      </c>
      <c r="L63" s="80">
        <v>73</v>
      </c>
      <c r="M63" s="80"/>
      <c r="N63" s="15">
        <v>74</v>
      </c>
      <c r="O63" s="80">
        <v>75</v>
      </c>
      <c r="P63" s="80"/>
      <c r="Q63" s="80"/>
      <c r="R63" s="80">
        <v>76</v>
      </c>
      <c r="S63" s="80"/>
      <c r="T63" s="80">
        <v>77</v>
      </c>
      <c r="U63" s="80"/>
      <c r="V63" s="80">
        <v>78</v>
      </c>
      <c r="W63" s="80"/>
    </row>
    <row r="64" spans="1:23" x14ac:dyDescent="0.25">
      <c r="A64" s="2" t="s">
        <v>14</v>
      </c>
      <c r="B64" s="6" t="s">
        <v>42</v>
      </c>
      <c r="C64" s="81">
        <v>0</v>
      </c>
      <c r="D64" s="81"/>
      <c r="E64" s="4">
        <v>0</v>
      </c>
      <c r="F64" s="81">
        <v>0</v>
      </c>
      <c r="G64" s="81"/>
      <c r="H64" s="4">
        <v>0</v>
      </c>
      <c r="I64" s="81">
        <v>0</v>
      </c>
      <c r="J64" s="81"/>
      <c r="K64" s="4">
        <v>0</v>
      </c>
      <c r="L64" s="81">
        <v>6</v>
      </c>
      <c r="M64" s="81"/>
      <c r="N64" s="4">
        <v>154</v>
      </c>
      <c r="O64" s="81">
        <v>4</v>
      </c>
      <c r="P64" s="81"/>
      <c r="Q64" s="81"/>
      <c r="R64" s="81">
        <v>122</v>
      </c>
      <c r="S64" s="81"/>
      <c r="T64" s="81">
        <v>9</v>
      </c>
      <c r="U64" s="81"/>
      <c r="V64" s="81">
        <v>225</v>
      </c>
      <c r="W64" s="81"/>
    </row>
    <row r="65" spans="1:23" x14ac:dyDescent="0.25">
      <c r="A65" s="2" t="s">
        <v>15</v>
      </c>
      <c r="B65" s="6" t="s">
        <v>43</v>
      </c>
      <c r="C65" s="81">
        <v>0</v>
      </c>
      <c r="D65" s="81"/>
      <c r="E65" s="4">
        <v>0</v>
      </c>
      <c r="F65" s="81">
        <v>0</v>
      </c>
      <c r="G65" s="81"/>
      <c r="H65" s="4">
        <v>0</v>
      </c>
      <c r="I65" s="81">
        <v>0</v>
      </c>
      <c r="J65" s="81"/>
      <c r="K65" s="4">
        <v>0</v>
      </c>
      <c r="L65" s="81">
        <v>0</v>
      </c>
      <c r="M65" s="81"/>
      <c r="N65" s="4">
        <v>0</v>
      </c>
      <c r="O65" s="81">
        <v>0</v>
      </c>
      <c r="P65" s="81"/>
      <c r="Q65" s="81"/>
      <c r="R65" s="81">
        <v>0</v>
      </c>
      <c r="S65" s="81"/>
      <c r="T65" s="81">
        <v>0</v>
      </c>
      <c r="U65" s="81"/>
      <c r="V65" s="81">
        <v>0</v>
      </c>
      <c r="W65" s="81"/>
    </row>
    <row r="66" spans="1:23" ht="26.25" x14ac:dyDescent="0.25">
      <c r="A66" s="2" t="s">
        <v>16</v>
      </c>
      <c r="B66" s="6" t="s">
        <v>44</v>
      </c>
      <c r="C66" s="81"/>
      <c r="D66" s="81"/>
      <c r="E66" s="4"/>
      <c r="F66" s="81"/>
      <c r="G66" s="81"/>
      <c r="H66" s="4"/>
      <c r="I66" s="81"/>
      <c r="J66" s="81"/>
      <c r="K66" s="4"/>
      <c r="L66" s="81"/>
      <c r="M66" s="81"/>
      <c r="N66" s="4"/>
      <c r="O66" s="81"/>
      <c r="P66" s="81"/>
      <c r="Q66" s="81"/>
      <c r="R66" s="81"/>
      <c r="S66" s="81"/>
      <c r="T66" s="81"/>
      <c r="U66" s="81"/>
      <c r="V66" s="81"/>
      <c r="W66" s="81"/>
    </row>
    <row r="68" spans="1:23" x14ac:dyDescent="0.25">
      <c r="A68" s="92" t="s">
        <v>142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ht="15" customHeight="1" x14ac:dyDescent="0.25">
      <c r="A69" s="92" t="s">
        <v>8</v>
      </c>
      <c r="B69" s="125" t="s">
        <v>5</v>
      </c>
      <c r="C69" s="82" t="s">
        <v>91</v>
      </c>
      <c r="D69" s="82" t="s">
        <v>64</v>
      </c>
      <c r="E69" s="82"/>
      <c r="F69" s="82" t="s">
        <v>92</v>
      </c>
      <c r="G69" s="82"/>
      <c r="H69" s="82"/>
      <c r="I69" s="82"/>
      <c r="J69" s="82"/>
      <c r="K69" s="82"/>
      <c r="L69" s="79" t="s">
        <v>99</v>
      </c>
      <c r="M69" s="82" t="s">
        <v>64</v>
      </c>
      <c r="N69" s="82"/>
      <c r="O69" s="82" t="s">
        <v>100</v>
      </c>
      <c r="P69" s="82"/>
      <c r="Q69" s="82"/>
      <c r="R69" s="82"/>
      <c r="S69" s="82"/>
      <c r="T69" s="82"/>
      <c r="U69" s="82"/>
      <c r="V69" s="82"/>
      <c r="W69" s="82"/>
    </row>
    <row r="70" spans="1:23" ht="15" customHeight="1" x14ac:dyDescent="0.25">
      <c r="A70" s="92"/>
      <c r="B70" s="125"/>
      <c r="C70" s="82"/>
      <c r="D70" s="82" t="s">
        <v>93</v>
      </c>
      <c r="E70" s="82" t="s">
        <v>70</v>
      </c>
      <c r="F70" s="79" t="s">
        <v>94</v>
      </c>
      <c r="G70" s="82" t="s">
        <v>95</v>
      </c>
      <c r="H70" s="82"/>
      <c r="I70" s="79" t="s">
        <v>96</v>
      </c>
      <c r="J70" s="127" t="s">
        <v>97</v>
      </c>
      <c r="K70" s="127" t="s">
        <v>98</v>
      </c>
      <c r="L70" s="79"/>
      <c r="M70" s="82" t="s">
        <v>93</v>
      </c>
      <c r="N70" s="82" t="s">
        <v>70</v>
      </c>
      <c r="O70" s="79" t="s">
        <v>101</v>
      </c>
      <c r="P70" s="82" t="s">
        <v>102</v>
      </c>
      <c r="Q70" s="82"/>
      <c r="R70" s="82" t="s">
        <v>103</v>
      </c>
      <c r="S70" s="82"/>
      <c r="T70" s="82" t="s">
        <v>104</v>
      </c>
      <c r="U70" s="82"/>
      <c r="V70" s="79" t="s">
        <v>105</v>
      </c>
      <c r="W70" s="79"/>
    </row>
    <row r="71" spans="1:23" ht="60" customHeight="1" x14ac:dyDescent="0.25">
      <c r="A71" s="92"/>
      <c r="B71" s="125"/>
      <c r="C71" s="82"/>
      <c r="D71" s="82"/>
      <c r="E71" s="82"/>
      <c r="F71" s="79"/>
      <c r="G71" s="59" t="s">
        <v>93</v>
      </c>
      <c r="H71" s="59" t="s">
        <v>70</v>
      </c>
      <c r="I71" s="79"/>
      <c r="J71" s="127"/>
      <c r="K71" s="127"/>
      <c r="L71" s="79"/>
      <c r="M71" s="82"/>
      <c r="N71" s="82"/>
      <c r="O71" s="79"/>
      <c r="P71" s="59" t="s">
        <v>93</v>
      </c>
      <c r="Q71" s="59" t="s">
        <v>70</v>
      </c>
      <c r="R71" s="82"/>
      <c r="S71" s="82"/>
      <c r="T71" s="82"/>
      <c r="U71" s="82"/>
      <c r="V71" s="79"/>
      <c r="W71" s="79"/>
    </row>
    <row r="72" spans="1:23" x14ac:dyDescent="0.25">
      <c r="A72" s="10" t="s">
        <v>17</v>
      </c>
      <c r="B72" s="10">
        <v>0</v>
      </c>
      <c r="C72" s="9">
        <v>79</v>
      </c>
      <c r="D72" s="9">
        <v>80</v>
      </c>
      <c r="E72" s="9">
        <v>81</v>
      </c>
      <c r="F72" s="9">
        <v>82</v>
      </c>
      <c r="G72" s="9">
        <v>83</v>
      </c>
      <c r="H72" s="9">
        <v>84</v>
      </c>
      <c r="I72" s="9">
        <v>85</v>
      </c>
      <c r="J72" s="9">
        <v>86</v>
      </c>
      <c r="K72" s="9">
        <v>87</v>
      </c>
      <c r="L72" s="15">
        <v>88</v>
      </c>
      <c r="M72" s="15">
        <v>89</v>
      </c>
      <c r="N72" s="15">
        <v>90</v>
      </c>
      <c r="O72" s="15">
        <v>91</v>
      </c>
      <c r="P72" s="15">
        <v>92</v>
      </c>
      <c r="Q72" s="15">
        <v>93</v>
      </c>
      <c r="R72" s="80">
        <v>94</v>
      </c>
      <c r="S72" s="80"/>
      <c r="T72" s="80">
        <v>95</v>
      </c>
      <c r="U72" s="80"/>
      <c r="V72" s="80">
        <v>96</v>
      </c>
      <c r="W72" s="80"/>
    </row>
    <row r="73" spans="1:23" x14ac:dyDescent="0.25">
      <c r="A73" s="11" t="s">
        <v>14</v>
      </c>
      <c r="B73" s="12" t="s">
        <v>42</v>
      </c>
      <c r="C73" s="4">
        <v>4028</v>
      </c>
      <c r="D73" s="4">
        <v>2141</v>
      </c>
      <c r="E73" s="4">
        <v>870</v>
      </c>
      <c r="F73" s="4">
        <v>3487</v>
      </c>
      <c r="G73" s="4">
        <v>1817</v>
      </c>
      <c r="H73" s="4">
        <v>830</v>
      </c>
      <c r="I73" s="4">
        <v>515</v>
      </c>
      <c r="J73" s="4">
        <v>459</v>
      </c>
      <c r="K73" s="4">
        <v>0</v>
      </c>
      <c r="L73" s="4">
        <v>1172</v>
      </c>
      <c r="M73" s="4">
        <v>481</v>
      </c>
      <c r="N73" s="4">
        <v>486</v>
      </c>
      <c r="O73" s="4">
        <v>973</v>
      </c>
      <c r="P73" s="4">
        <v>322</v>
      </c>
      <c r="Q73" s="4">
        <v>486</v>
      </c>
      <c r="R73" s="81">
        <v>15</v>
      </c>
      <c r="S73" s="81"/>
      <c r="T73" s="81">
        <v>52</v>
      </c>
      <c r="U73" s="81"/>
      <c r="V73" s="81">
        <v>0</v>
      </c>
      <c r="W73" s="81"/>
    </row>
    <row r="74" spans="1:23" x14ac:dyDescent="0.25">
      <c r="A74" s="14" t="s">
        <v>15</v>
      </c>
      <c r="B74" s="12" t="s">
        <v>43</v>
      </c>
      <c r="C74" s="4">
        <f>C73-896</f>
        <v>3132</v>
      </c>
      <c r="D74" s="4">
        <f>D73-494</f>
        <v>1647</v>
      </c>
      <c r="E74" s="4">
        <f>E73-47</f>
        <v>823</v>
      </c>
      <c r="F74" s="4">
        <f>F73-435</f>
        <v>3052</v>
      </c>
      <c r="G74" s="4">
        <f>G73-189</f>
        <v>1628</v>
      </c>
      <c r="H74" s="4">
        <f>H73-38</f>
        <v>792</v>
      </c>
      <c r="I74" s="4">
        <f>I73-164</f>
        <v>351</v>
      </c>
      <c r="J74" s="4">
        <f>J73-215</f>
        <v>244</v>
      </c>
      <c r="K74" s="4">
        <v>0</v>
      </c>
      <c r="L74" s="4">
        <f>L73-404</f>
        <v>768</v>
      </c>
      <c r="M74" s="4">
        <f>M73-291</f>
        <v>190</v>
      </c>
      <c r="N74" s="4">
        <f>N73-12</f>
        <v>474</v>
      </c>
      <c r="O74" s="4">
        <f>O73-205</f>
        <v>768</v>
      </c>
      <c r="P74" s="4">
        <f>P73-132</f>
        <v>190</v>
      </c>
      <c r="Q74" s="4">
        <f>Q73-12</f>
        <v>474</v>
      </c>
      <c r="R74" s="81">
        <f>R73-12</f>
        <v>3</v>
      </c>
      <c r="S74" s="81"/>
      <c r="T74" s="81">
        <v>0</v>
      </c>
      <c r="U74" s="81"/>
      <c r="V74" s="81">
        <v>0</v>
      </c>
      <c r="W74" s="81"/>
    </row>
    <row r="75" spans="1:23" x14ac:dyDescent="0.25">
      <c r="A75" s="11" t="s">
        <v>69</v>
      </c>
      <c r="B75" s="12" t="s">
        <v>44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81"/>
      <c r="S75" s="81"/>
      <c r="T75" s="81"/>
      <c r="U75" s="81"/>
      <c r="V75" s="81"/>
      <c r="W75" s="81"/>
    </row>
    <row r="76" spans="1:23" x14ac:dyDescent="0.25">
      <c r="A76" s="7"/>
      <c r="B76" s="8"/>
      <c r="C76"/>
      <c r="D76"/>
      <c r="E76"/>
      <c r="F76"/>
    </row>
    <row r="77" spans="1:23" x14ac:dyDescent="0.25">
      <c r="A77" s="92" t="s">
        <v>142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ht="29.25" customHeight="1" x14ac:dyDescent="0.25">
      <c r="A78" s="122" t="s">
        <v>8</v>
      </c>
      <c r="B78" s="128" t="s">
        <v>5</v>
      </c>
      <c r="C78" s="82" t="s">
        <v>106</v>
      </c>
      <c r="D78" s="82"/>
      <c r="E78" s="82"/>
      <c r="F78" s="82" t="s">
        <v>64</v>
      </c>
      <c r="G78" s="82"/>
      <c r="H78" s="82" t="s">
        <v>107</v>
      </c>
      <c r="I78" s="82"/>
      <c r="J78" s="82"/>
      <c r="K78" s="82"/>
      <c r="L78" s="82"/>
      <c r="M78" s="82"/>
      <c r="N78" s="82" t="s">
        <v>108</v>
      </c>
      <c r="O78" s="82"/>
      <c r="P78" s="82" t="s">
        <v>64</v>
      </c>
      <c r="Q78" s="82"/>
      <c r="R78" s="82" t="s">
        <v>160</v>
      </c>
      <c r="S78" s="82"/>
      <c r="T78" s="82"/>
      <c r="U78" s="82"/>
      <c r="V78" s="82"/>
      <c r="W78" s="82"/>
    </row>
    <row r="79" spans="1:23" ht="15" customHeight="1" x14ac:dyDescent="0.25">
      <c r="A79" s="122"/>
      <c r="B79" s="128"/>
      <c r="C79" s="82"/>
      <c r="D79" s="82"/>
      <c r="E79" s="82"/>
      <c r="F79" s="82" t="s">
        <v>68</v>
      </c>
      <c r="G79" s="82" t="s">
        <v>70</v>
      </c>
      <c r="H79" s="79" t="s">
        <v>109</v>
      </c>
      <c r="I79" s="79"/>
      <c r="J79" s="82" t="s">
        <v>110</v>
      </c>
      <c r="K79" s="82"/>
      <c r="L79" s="79" t="s">
        <v>111</v>
      </c>
      <c r="M79" s="79"/>
      <c r="N79" s="82"/>
      <c r="O79" s="82"/>
      <c r="P79" s="82" t="s">
        <v>68</v>
      </c>
      <c r="Q79" s="82" t="s">
        <v>70</v>
      </c>
      <c r="R79" s="82" t="s">
        <v>112</v>
      </c>
      <c r="S79" s="82"/>
      <c r="T79" s="82" t="s">
        <v>161</v>
      </c>
      <c r="U79" s="82"/>
      <c r="V79" s="79" t="s">
        <v>113</v>
      </c>
      <c r="W79" s="79"/>
    </row>
    <row r="80" spans="1:23" ht="51.75" customHeight="1" x14ac:dyDescent="0.25">
      <c r="A80" s="122"/>
      <c r="B80" s="128"/>
      <c r="C80" s="82"/>
      <c r="D80" s="82"/>
      <c r="E80" s="82"/>
      <c r="F80" s="82"/>
      <c r="G80" s="82"/>
      <c r="H80" s="79"/>
      <c r="I80" s="79"/>
      <c r="J80" s="59" t="s">
        <v>68</v>
      </c>
      <c r="K80" s="59" t="s">
        <v>70</v>
      </c>
      <c r="L80" s="79"/>
      <c r="M80" s="79"/>
      <c r="N80" s="82"/>
      <c r="O80" s="82"/>
      <c r="P80" s="82"/>
      <c r="Q80" s="82"/>
      <c r="R80" s="82"/>
      <c r="S80" s="82"/>
      <c r="T80" s="59" t="s">
        <v>68</v>
      </c>
      <c r="U80" s="59" t="s">
        <v>70</v>
      </c>
      <c r="V80" s="79"/>
      <c r="W80" s="79"/>
    </row>
    <row r="81" spans="1:23" x14ac:dyDescent="0.25">
      <c r="A81" s="3" t="s">
        <v>17</v>
      </c>
      <c r="B81" s="3">
        <v>0</v>
      </c>
      <c r="C81" s="80">
        <v>97</v>
      </c>
      <c r="D81" s="80"/>
      <c r="E81" s="80"/>
      <c r="F81" s="15">
        <v>98</v>
      </c>
      <c r="G81" s="15">
        <v>99</v>
      </c>
      <c r="H81" s="80">
        <v>100</v>
      </c>
      <c r="I81" s="80"/>
      <c r="J81" s="15">
        <v>101</v>
      </c>
      <c r="K81" s="15">
        <v>102</v>
      </c>
      <c r="L81" s="80">
        <v>103</v>
      </c>
      <c r="M81" s="80"/>
      <c r="N81" s="80">
        <v>104</v>
      </c>
      <c r="O81" s="80"/>
      <c r="P81" s="15">
        <v>105</v>
      </c>
      <c r="Q81" s="15">
        <v>106</v>
      </c>
      <c r="R81" s="80">
        <v>107</v>
      </c>
      <c r="S81" s="80"/>
      <c r="T81" s="15">
        <v>108</v>
      </c>
      <c r="U81" s="15">
        <v>109</v>
      </c>
      <c r="V81" s="80">
        <v>110</v>
      </c>
      <c r="W81" s="80"/>
    </row>
    <row r="82" spans="1:23" x14ac:dyDescent="0.25">
      <c r="A82" s="2" t="s">
        <v>14</v>
      </c>
      <c r="B82" s="6" t="s">
        <v>42</v>
      </c>
      <c r="C82" s="81">
        <v>300244</v>
      </c>
      <c r="D82" s="81"/>
      <c r="E82" s="81"/>
      <c r="F82" s="4">
        <v>77404</v>
      </c>
      <c r="G82" s="4">
        <v>54545</v>
      </c>
      <c r="H82" s="81">
        <v>279232</v>
      </c>
      <c r="I82" s="81"/>
      <c r="J82" s="4">
        <v>65322</v>
      </c>
      <c r="K82" s="4">
        <v>53405</v>
      </c>
      <c r="L82" s="81">
        <v>0</v>
      </c>
      <c r="M82" s="81"/>
      <c r="N82" s="81">
        <v>60588</v>
      </c>
      <c r="O82" s="81"/>
      <c r="P82" s="4">
        <v>19018</v>
      </c>
      <c r="Q82" s="4">
        <v>16341</v>
      </c>
      <c r="R82" s="81">
        <v>54565</v>
      </c>
      <c r="S82" s="81"/>
      <c r="T82" s="4">
        <v>15884</v>
      </c>
      <c r="U82" s="4">
        <v>16341</v>
      </c>
      <c r="V82" s="81">
        <v>0</v>
      </c>
      <c r="W82" s="81"/>
    </row>
    <row r="83" spans="1:23" x14ac:dyDescent="0.25">
      <c r="A83" s="36" t="s">
        <v>15</v>
      </c>
      <c r="B83" s="6" t="s">
        <v>43</v>
      </c>
      <c r="C83" s="81">
        <f>C82-141266</f>
        <v>158978</v>
      </c>
      <c r="D83" s="81"/>
      <c r="E83" s="81"/>
      <c r="F83" s="4">
        <f>F82-32545</f>
        <v>44859</v>
      </c>
      <c r="G83" s="4">
        <f>G82-13644</f>
        <v>40901</v>
      </c>
      <c r="H83" s="81">
        <f>H82-121446</f>
        <v>157786</v>
      </c>
      <c r="I83" s="81"/>
      <c r="J83" s="4">
        <f>J82-20800</f>
        <v>44522</v>
      </c>
      <c r="K83" s="4">
        <f>K82-12894</f>
        <v>40511</v>
      </c>
      <c r="L83" s="81">
        <v>0</v>
      </c>
      <c r="M83" s="81"/>
      <c r="N83" s="81">
        <f>N82-37669</f>
        <v>22919</v>
      </c>
      <c r="O83" s="81"/>
      <c r="P83" s="4">
        <f>P82-15941</f>
        <v>3077</v>
      </c>
      <c r="Q83" s="4">
        <f>Q82-1741</f>
        <v>14600</v>
      </c>
      <c r="R83" s="81">
        <f>R82-31646</f>
        <v>22919</v>
      </c>
      <c r="S83" s="81"/>
      <c r="T83" s="4">
        <f>T82-12807</f>
        <v>3077</v>
      </c>
      <c r="U83" s="4">
        <f>U82-1741</f>
        <v>14600</v>
      </c>
      <c r="V83" s="81">
        <v>0</v>
      </c>
      <c r="W83" s="81"/>
    </row>
    <row r="84" spans="1:23" ht="26.25" x14ac:dyDescent="0.25">
      <c r="A84" s="2" t="s">
        <v>16</v>
      </c>
      <c r="B84" s="6" t="s">
        <v>44</v>
      </c>
      <c r="C84" s="81"/>
      <c r="D84" s="81"/>
      <c r="E84" s="81"/>
      <c r="F84" s="4"/>
      <c r="G84" s="4"/>
      <c r="H84" s="81"/>
      <c r="I84" s="81"/>
      <c r="J84" s="4"/>
      <c r="K84" s="4"/>
      <c r="L84" s="81"/>
      <c r="M84" s="81"/>
      <c r="N84" s="81"/>
      <c r="O84" s="81"/>
      <c r="P84" s="4"/>
      <c r="Q84" s="4"/>
      <c r="R84" s="81"/>
      <c r="S84" s="81"/>
      <c r="T84" s="4"/>
      <c r="U84" s="4"/>
      <c r="V84" s="81"/>
      <c r="W84" s="81"/>
    </row>
    <row r="85" spans="1:23" x14ac:dyDescent="0.25">
      <c r="A85" s="7"/>
      <c r="B85" s="16"/>
      <c r="C85" s="17"/>
      <c r="D85" s="17"/>
      <c r="E85" s="17"/>
      <c r="F85" s="17"/>
      <c r="G85" s="17"/>
      <c r="H85" s="17"/>
      <c r="I85" s="17"/>
      <c r="J85" s="17"/>
      <c r="K85" s="17"/>
    </row>
    <row r="86" spans="1:23" x14ac:dyDescent="0.25">
      <c r="A86" s="87" t="s">
        <v>114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</row>
    <row r="87" spans="1:23" ht="24.75" customHeight="1" x14ac:dyDescent="0.25">
      <c r="A87" s="92" t="s">
        <v>8</v>
      </c>
      <c r="B87" s="125" t="s">
        <v>5</v>
      </c>
      <c r="C87" s="79" t="s">
        <v>115</v>
      </c>
      <c r="D87" s="82" t="s">
        <v>162</v>
      </c>
      <c r="E87" s="82"/>
      <c r="F87" s="82"/>
      <c r="G87" s="82"/>
      <c r="H87" s="82"/>
      <c r="I87" s="82"/>
      <c r="J87" s="82"/>
      <c r="K87" s="82"/>
      <c r="L87" s="82" t="s">
        <v>163</v>
      </c>
      <c r="M87" s="82"/>
      <c r="N87" s="82"/>
      <c r="O87" s="82"/>
      <c r="P87" s="82"/>
      <c r="Q87" s="82"/>
      <c r="R87" s="82" t="s">
        <v>164</v>
      </c>
      <c r="S87" s="82"/>
      <c r="T87" s="82"/>
      <c r="U87" s="82"/>
      <c r="V87" s="82"/>
      <c r="W87" s="82"/>
    </row>
    <row r="88" spans="1:23" ht="15" customHeight="1" x14ac:dyDescent="0.25">
      <c r="A88" s="92"/>
      <c r="B88" s="125"/>
      <c r="C88" s="79"/>
      <c r="D88" s="82" t="s">
        <v>116</v>
      </c>
      <c r="E88" s="82"/>
      <c r="F88" s="82" t="s">
        <v>117</v>
      </c>
      <c r="G88" s="82"/>
      <c r="H88" s="79" t="s">
        <v>180</v>
      </c>
      <c r="I88" s="79"/>
      <c r="J88" s="82" t="s">
        <v>173</v>
      </c>
      <c r="K88" s="82"/>
      <c r="L88" s="82" t="s">
        <v>118</v>
      </c>
      <c r="M88" s="82"/>
      <c r="N88" s="82"/>
      <c r="O88" s="82" t="s">
        <v>119</v>
      </c>
      <c r="P88" s="82"/>
      <c r="Q88" s="82"/>
      <c r="R88" s="82" t="s">
        <v>120</v>
      </c>
      <c r="S88" s="82"/>
      <c r="T88" s="82" t="s">
        <v>121</v>
      </c>
      <c r="U88" s="82"/>
      <c r="V88" s="82" t="s">
        <v>122</v>
      </c>
      <c r="W88" s="82"/>
    </row>
    <row r="89" spans="1:23" ht="45.75" customHeight="1" x14ac:dyDescent="0.25">
      <c r="A89" s="92"/>
      <c r="B89" s="125"/>
      <c r="C89" s="79"/>
      <c r="D89" s="82"/>
      <c r="E89" s="82"/>
      <c r="F89" s="82"/>
      <c r="G89" s="82"/>
      <c r="H89" s="79"/>
      <c r="I89" s="79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x14ac:dyDescent="0.25">
      <c r="A90" s="10" t="s">
        <v>17</v>
      </c>
      <c r="B90" s="10">
        <v>0</v>
      </c>
      <c r="C90" s="15">
        <v>111</v>
      </c>
      <c r="D90" s="80">
        <v>112</v>
      </c>
      <c r="E90" s="80"/>
      <c r="F90" s="80">
        <v>113</v>
      </c>
      <c r="G90" s="80"/>
      <c r="H90" s="80">
        <v>114</v>
      </c>
      <c r="I90" s="80"/>
      <c r="J90" s="80">
        <v>115</v>
      </c>
      <c r="K90" s="80"/>
      <c r="L90" s="80">
        <v>116</v>
      </c>
      <c r="M90" s="80"/>
      <c r="N90" s="80"/>
      <c r="O90" s="80">
        <v>117</v>
      </c>
      <c r="P90" s="80"/>
      <c r="Q90" s="80"/>
      <c r="R90" s="80">
        <v>118</v>
      </c>
      <c r="S90" s="80"/>
      <c r="T90" s="80">
        <v>119</v>
      </c>
      <c r="U90" s="80"/>
      <c r="V90" s="80">
        <v>120</v>
      </c>
      <c r="W90" s="80"/>
    </row>
    <row r="91" spans="1:23" x14ac:dyDescent="0.25">
      <c r="A91" s="11" t="s">
        <v>14</v>
      </c>
      <c r="B91" s="12" t="s">
        <v>42</v>
      </c>
      <c r="C91" s="4">
        <v>109</v>
      </c>
      <c r="D91" s="81">
        <v>92</v>
      </c>
      <c r="E91" s="81"/>
      <c r="F91" s="81">
        <v>72</v>
      </c>
      <c r="G91" s="81"/>
      <c r="H91" s="81">
        <v>42</v>
      </c>
      <c r="I91" s="81"/>
      <c r="J91" s="81">
        <v>4</v>
      </c>
      <c r="K91" s="81"/>
      <c r="L91" s="81">
        <v>15</v>
      </c>
      <c r="M91" s="81"/>
      <c r="N91" s="81"/>
      <c r="O91" s="81">
        <v>19</v>
      </c>
      <c r="P91" s="81"/>
      <c r="Q91" s="81"/>
      <c r="R91" s="81">
        <v>23</v>
      </c>
      <c r="S91" s="81"/>
      <c r="T91" s="81">
        <v>31</v>
      </c>
      <c r="U91" s="81"/>
      <c r="V91" s="81">
        <v>38</v>
      </c>
      <c r="W91" s="81"/>
    </row>
    <row r="92" spans="1:23" x14ac:dyDescent="0.25">
      <c r="A92" s="14" t="s">
        <v>15</v>
      </c>
      <c r="B92" s="12" t="s">
        <v>43</v>
      </c>
      <c r="C92" s="4">
        <f>C91-55</f>
        <v>54</v>
      </c>
      <c r="D92" s="81">
        <f>D91-52</f>
        <v>40</v>
      </c>
      <c r="E92" s="81"/>
      <c r="F92" s="81">
        <f>F91-36</f>
        <v>36</v>
      </c>
      <c r="G92" s="81"/>
      <c r="H92" s="81">
        <f>H91-14</f>
        <v>28</v>
      </c>
      <c r="I92" s="81"/>
      <c r="J92" s="81">
        <v>3</v>
      </c>
      <c r="K92" s="81"/>
      <c r="L92" s="81">
        <v>5</v>
      </c>
      <c r="M92" s="81"/>
      <c r="N92" s="81"/>
      <c r="O92" s="81">
        <v>9</v>
      </c>
      <c r="P92" s="81"/>
      <c r="Q92" s="81"/>
      <c r="R92" s="81">
        <f>R91-14</f>
        <v>9</v>
      </c>
      <c r="S92" s="81"/>
      <c r="T92" s="81">
        <f>T91-16</f>
        <v>15</v>
      </c>
      <c r="U92" s="81"/>
      <c r="V92" s="81">
        <f>V91-22</f>
        <v>16</v>
      </c>
      <c r="W92" s="81"/>
    </row>
    <row r="93" spans="1:23" x14ac:dyDescent="0.25">
      <c r="A93" s="11" t="s">
        <v>69</v>
      </c>
      <c r="B93" s="12" t="s">
        <v>44</v>
      </c>
      <c r="C93" s="4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</row>
    <row r="95" spans="1:23" x14ac:dyDescent="0.25">
      <c r="A95" s="126" t="s">
        <v>125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</row>
    <row r="96" spans="1:23" ht="15" customHeight="1" x14ac:dyDescent="0.25">
      <c r="A96" s="92" t="s">
        <v>8</v>
      </c>
      <c r="B96" s="125" t="s">
        <v>5</v>
      </c>
      <c r="C96" s="82" t="s">
        <v>165</v>
      </c>
      <c r="D96" s="82"/>
      <c r="E96" s="82"/>
      <c r="F96" s="82"/>
      <c r="G96" s="86" t="s">
        <v>166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</row>
    <row r="97" spans="1:24" ht="15" customHeight="1" x14ac:dyDescent="0.25">
      <c r="A97" s="92"/>
      <c r="B97" s="125"/>
      <c r="C97" s="82"/>
      <c r="D97" s="82"/>
      <c r="E97" s="82"/>
      <c r="F97" s="82"/>
      <c r="G97" s="82" t="s">
        <v>123</v>
      </c>
      <c r="H97" s="82"/>
      <c r="I97" s="82" t="s">
        <v>178</v>
      </c>
      <c r="J97" s="82"/>
      <c r="K97" s="82"/>
      <c r="L97" s="82" t="s">
        <v>174</v>
      </c>
      <c r="M97" s="82"/>
      <c r="N97" s="82"/>
      <c r="O97" s="82"/>
      <c r="P97" s="86" t="s">
        <v>167</v>
      </c>
      <c r="Q97" s="86"/>
      <c r="R97" s="86"/>
      <c r="S97" s="86"/>
      <c r="T97" s="86"/>
      <c r="U97" s="86"/>
      <c r="V97" s="82" t="s">
        <v>124</v>
      </c>
      <c r="W97" s="82"/>
    </row>
    <row r="98" spans="1:24" ht="39" customHeight="1" x14ac:dyDescent="0.25">
      <c r="A98" s="92"/>
      <c r="B98" s="125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 t="s">
        <v>175</v>
      </c>
      <c r="Q98" s="82"/>
      <c r="R98" s="82" t="s">
        <v>176</v>
      </c>
      <c r="S98" s="82"/>
      <c r="T98" s="82" t="s">
        <v>177</v>
      </c>
      <c r="U98" s="82"/>
      <c r="V98" s="82"/>
      <c r="W98" s="82"/>
    </row>
    <row r="99" spans="1:24" x14ac:dyDescent="0.25">
      <c r="A99" s="10" t="s">
        <v>17</v>
      </c>
      <c r="B99" s="10">
        <v>0</v>
      </c>
      <c r="C99" s="80">
        <v>121</v>
      </c>
      <c r="D99" s="80"/>
      <c r="E99" s="80"/>
      <c r="F99" s="80"/>
      <c r="G99" s="80">
        <v>122</v>
      </c>
      <c r="H99" s="80"/>
      <c r="I99" s="80">
        <v>123</v>
      </c>
      <c r="J99" s="80"/>
      <c r="K99" s="80"/>
      <c r="L99" s="80">
        <v>124</v>
      </c>
      <c r="M99" s="80"/>
      <c r="N99" s="80"/>
      <c r="O99" s="80"/>
      <c r="P99" s="80">
        <v>125</v>
      </c>
      <c r="Q99" s="80"/>
      <c r="R99" s="80">
        <v>126</v>
      </c>
      <c r="S99" s="80"/>
      <c r="T99" s="80">
        <v>127</v>
      </c>
      <c r="U99" s="80"/>
      <c r="V99" s="80">
        <v>128</v>
      </c>
      <c r="W99" s="80"/>
    </row>
    <row r="100" spans="1:24" x14ac:dyDescent="0.25">
      <c r="A100" s="11" t="s">
        <v>14</v>
      </c>
      <c r="B100" s="12" t="s">
        <v>42</v>
      </c>
      <c r="C100" s="81">
        <v>61552</v>
      </c>
      <c r="D100" s="81"/>
      <c r="E100" s="81"/>
      <c r="F100" s="81"/>
      <c r="G100" s="81">
        <v>50678</v>
      </c>
      <c r="H100" s="81"/>
      <c r="I100" s="81">
        <v>1217</v>
      </c>
      <c r="J100" s="81"/>
      <c r="K100" s="81"/>
      <c r="L100" s="81">
        <v>9128</v>
      </c>
      <c r="M100" s="81"/>
      <c r="N100" s="81"/>
      <c r="O100" s="81"/>
      <c r="P100" s="81">
        <v>6617</v>
      </c>
      <c r="Q100" s="81"/>
      <c r="R100" s="81">
        <v>35</v>
      </c>
      <c r="S100" s="81"/>
      <c r="T100" s="81">
        <v>2476</v>
      </c>
      <c r="U100" s="81"/>
      <c r="V100" s="81">
        <v>529</v>
      </c>
      <c r="W100" s="81"/>
    </row>
    <row r="101" spans="1:24" x14ac:dyDescent="0.25">
      <c r="A101" s="14" t="s">
        <v>15</v>
      </c>
      <c r="B101" s="12" t="s">
        <v>43</v>
      </c>
      <c r="C101" s="81">
        <f>C100-35453</f>
        <v>26099</v>
      </c>
      <c r="D101" s="81"/>
      <c r="E101" s="81"/>
      <c r="F101" s="81"/>
      <c r="G101" s="81">
        <f>G100-26669</f>
        <v>24009</v>
      </c>
      <c r="H101" s="81"/>
      <c r="I101" s="81">
        <v>0</v>
      </c>
      <c r="J101" s="81"/>
      <c r="K101" s="81"/>
      <c r="L101" s="81">
        <f>L100-8325</f>
        <v>803</v>
      </c>
      <c r="M101" s="81"/>
      <c r="N101" s="81"/>
      <c r="O101" s="81"/>
      <c r="P101" s="81">
        <f>P100-6567</f>
        <v>50</v>
      </c>
      <c r="Q101" s="81"/>
      <c r="R101" s="81">
        <v>0</v>
      </c>
      <c r="S101" s="81"/>
      <c r="T101" s="81">
        <f>T100-1723</f>
        <v>753</v>
      </c>
      <c r="U101" s="81"/>
      <c r="V101" s="81">
        <f>V100-459</f>
        <v>70</v>
      </c>
      <c r="W101" s="81"/>
    </row>
    <row r="102" spans="1:24" x14ac:dyDescent="0.25">
      <c r="A102" s="11" t="s">
        <v>69</v>
      </c>
      <c r="B102" s="12" t="s">
        <v>44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1:24" x14ac:dyDescent="0.25">
      <c r="A103" s="22"/>
      <c r="B103" s="23"/>
      <c r="C103" s="17"/>
      <c r="D103" s="17"/>
      <c r="E103" s="17"/>
      <c r="F103" s="17"/>
      <c r="G103" s="17"/>
      <c r="H103" s="17"/>
      <c r="I103" s="17"/>
      <c r="J103" s="17"/>
    </row>
    <row r="104" spans="1:24" x14ac:dyDescent="0.25">
      <c r="A104" s="126" t="s">
        <v>125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</row>
    <row r="105" spans="1:24" ht="15" customHeight="1" x14ac:dyDescent="0.25">
      <c r="A105" s="92" t="s">
        <v>8</v>
      </c>
      <c r="B105" s="125" t="s">
        <v>5</v>
      </c>
      <c r="C105" s="82" t="s">
        <v>179</v>
      </c>
      <c r="D105" s="82"/>
      <c r="E105" s="83" t="s">
        <v>168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5"/>
    </row>
    <row r="106" spans="1:24" ht="28.5" customHeight="1" x14ac:dyDescent="0.25">
      <c r="A106" s="92"/>
      <c r="B106" s="125"/>
      <c r="C106" s="82"/>
      <c r="D106" s="82"/>
      <c r="E106" s="82" t="s">
        <v>126</v>
      </c>
      <c r="F106" s="82"/>
      <c r="G106" s="82"/>
      <c r="H106" s="82"/>
      <c r="I106" s="82"/>
      <c r="J106" s="82"/>
      <c r="K106" s="82"/>
      <c r="L106" s="82"/>
      <c r="M106" s="82" t="s">
        <v>127</v>
      </c>
      <c r="N106" s="82"/>
      <c r="O106" s="82"/>
      <c r="P106" s="82" t="s">
        <v>128</v>
      </c>
      <c r="Q106" s="82"/>
      <c r="R106" s="82"/>
      <c r="S106" s="82"/>
      <c r="T106" s="82"/>
      <c r="U106" s="82" t="s">
        <v>129</v>
      </c>
      <c r="V106" s="82"/>
      <c r="W106" s="82"/>
      <c r="X106" s="35"/>
    </row>
    <row r="107" spans="1:24" ht="49.5" customHeight="1" x14ac:dyDescent="0.25">
      <c r="A107" s="92"/>
      <c r="B107" s="125"/>
      <c r="C107" s="82"/>
      <c r="D107" s="82"/>
      <c r="E107" s="82" t="s">
        <v>130</v>
      </c>
      <c r="F107" s="82"/>
      <c r="G107" s="82" t="s">
        <v>169</v>
      </c>
      <c r="H107" s="82"/>
      <c r="I107" s="82" t="s">
        <v>170</v>
      </c>
      <c r="J107" s="82"/>
      <c r="K107" s="82" t="s">
        <v>131</v>
      </c>
      <c r="L107" s="82"/>
      <c r="M107" s="59" t="s">
        <v>130</v>
      </c>
      <c r="N107" s="82" t="s">
        <v>132</v>
      </c>
      <c r="O107" s="82"/>
      <c r="P107" s="59" t="s">
        <v>130</v>
      </c>
      <c r="Q107" s="82" t="s">
        <v>171</v>
      </c>
      <c r="R107" s="82"/>
      <c r="S107" s="82" t="s">
        <v>133</v>
      </c>
      <c r="T107" s="82"/>
      <c r="U107" s="59" t="s">
        <v>130</v>
      </c>
      <c r="V107" s="82" t="s">
        <v>172</v>
      </c>
      <c r="W107" s="82"/>
    </row>
    <row r="108" spans="1:24" x14ac:dyDescent="0.25">
      <c r="A108" s="10" t="s">
        <v>17</v>
      </c>
      <c r="B108" s="10">
        <v>0</v>
      </c>
      <c r="C108" s="80">
        <v>129</v>
      </c>
      <c r="D108" s="80"/>
      <c r="E108" s="80">
        <v>130</v>
      </c>
      <c r="F108" s="80"/>
      <c r="G108" s="80">
        <v>131</v>
      </c>
      <c r="H108" s="80"/>
      <c r="I108" s="80">
        <v>132</v>
      </c>
      <c r="J108" s="80"/>
      <c r="K108" s="80">
        <v>133</v>
      </c>
      <c r="L108" s="80"/>
      <c r="M108" s="15">
        <v>134</v>
      </c>
      <c r="N108" s="80">
        <v>135</v>
      </c>
      <c r="O108" s="80"/>
      <c r="P108" s="15">
        <v>136</v>
      </c>
      <c r="Q108" s="80">
        <v>137</v>
      </c>
      <c r="R108" s="80"/>
      <c r="S108" s="80">
        <v>138</v>
      </c>
      <c r="T108" s="80"/>
      <c r="U108" s="15">
        <v>139</v>
      </c>
      <c r="V108" s="80">
        <v>140</v>
      </c>
      <c r="W108" s="80"/>
    </row>
    <row r="109" spans="1:24" x14ac:dyDescent="0.25">
      <c r="A109" s="11" t="s">
        <v>14</v>
      </c>
      <c r="B109" s="12" t="s">
        <v>42</v>
      </c>
      <c r="C109" s="81">
        <v>61316</v>
      </c>
      <c r="D109" s="81"/>
      <c r="E109" s="81">
        <v>33716</v>
      </c>
      <c r="F109" s="81"/>
      <c r="G109" s="81">
        <v>8127</v>
      </c>
      <c r="H109" s="81"/>
      <c r="I109" s="81">
        <v>21631</v>
      </c>
      <c r="J109" s="81"/>
      <c r="K109" s="81">
        <v>4660</v>
      </c>
      <c r="L109" s="81"/>
      <c r="M109" s="4">
        <v>0</v>
      </c>
      <c r="N109" s="81">
        <v>0</v>
      </c>
      <c r="O109" s="81"/>
      <c r="P109" s="34">
        <v>2246</v>
      </c>
      <c r="Q109" s="81">
        <v>18</v>
      </c>
      <c r="R109" s="81"/>
      <c r="S109" s="81">
        <v>220</v>
      </c>
      <c r="T109" s="81"/>
      <c r="U109" s="4">
        <v>3003</v>
      </c>
      <c r="V109" s="81">
        <v>934</v>
      </c>
      <c r="W109" s="81"/>
    </row>
    <row r="110" spans="1:24" x14ac:dyDescent="0.25">
      <c r="A110" s="14" t="s">
        <v>15</v>
      </c>
      <c r="B110" s="12" t="s">
        <v>43</v>
      </c>
      <c r="C110" s="81">
        <f>C109-35217</f>
        <v>26099</v>
      </c>
      <c r="D110" s="81"/>
      <c r="E110" s="81">
        <f>E109-17777</f>
        <v>15939</v>
      </c>
      <c r="F110" s="81"/>
      <c r="G110" s="81">
        <v>0</v>
      </c>
      <c r="H110" s="81"/>
      <c r="I110" s="81">
        <f>I109-9028</f>
        <v>12603</v>
      </c>
      <c r="J110" s="81"/>
      <c r="K110" s="81">
        <v>0</v>
      </c>
      <c r="L110" s="81"/>
      <c r="M110" s="4">
        <v>0</v>
      </c>
      <c r="N110" s="81">
        <v>0</v>
      </c>
      <c r="O110" s="81"/>
      <c r="P110" s="34">
        <f>P109-1728</f>
        <v>518</v>
      </c>
      <c r="Q110" s="81">
        <v>10</v>
      </c>
      <c r="R110" s="81"/>
      <c r="S110" s="81">
        <f>S109-173</f>
        <v>47</v>
      </c>
      <c r="T110" s="81"/>
      <c r="U110" s="4">
        <f>U109-2626</f>
        <v>377</v>
      </c>
      <c r="V110" s="81">
        <f>V109-664</f>
        <v>270</v>
      </c>
      <c r="W110" s="81"/>
    </row>
    <row r="111" spans="1:24" x14ac:dyDescent="0.25">
      <c r="A111" s="11" t="s">
        <v>69</v>
      </c>
      <c r="B111" s="12" t="s">
        <v>44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4"/>
      <c r="N111" s="81"/>
      <c r="O111" s="81"/>
      <c r="P111" s="34"/>
      <c r="Q111" s="81"/>
      <c r="R111" s="81"/>
      <c r="S111" s="81"/>
      <c r="T111" s="81"/>
      <c r="U111" s="4"/>
      <c r="V111" s="81"/>
      <c r="W111" s="81"/>
    </row>
    <row r="112" spans="1:24" ht="30" customHeight="1" x14ac:dyDescent="0.25">
      <c r="B112"/>
      <c r="C112"/>
      <c r="D112"/>
      <c r="E112"/>
      <c r="F112"/>
    </row>
    <row r="113" spans="1:20" x14ac:dyDescent="0.25">
      <c r="A113" s="104" t="s">
        <v>134</v>
      </c>
      <c r="B113" s="104"/>
      <c r="C113" s="104"/>
      <c r="D113" s="104"/>
      <c r="E113" s="134" t="s">
        <v>190</v>
      </c>
      <c r="F113" s="134"/>
      <c r="G113" s="134"/>
      <c r="H113" s="134"/>
      <c r="I113" s="134"/>
      <c r="J113" s="18"/>
      <c r="K113" s="18"/>
      <c r="L113" s="18"/>
      <c r="M113" s="18"/>
      <c r="N113" s="18"/>
    </row>
    <row r="114" spans="1:20" x14ac:dyDescent="0.25">
      <c r="A114" s="104"/>
      <c r="B114" s="104"/>
      <c r="C114" s="104"/>
      <c r="D114" s="104"/>
      <c r="E114" s="134"/>
      <c r="F114" s="134"/>
      <c r="G114" s="134"/>
      <c r="H114" s="134"/>
      <c r="I114" s="134"/>
      <c r="K114" s="65" t="s">
        <v>191</v>
      </c>
      <c r="L114" s="65"/>
      <c r="M114" s="65"/>
      <c r="N114" s="65"/>
      <c r="O114" s="56"/>
      <c r="S114" s="19" t="s">
        <v>135</v>
      </c>
      <c r="T114" s="18"/>
    </row>
    <row r="115" spans="1:20" x14ac:dyDescent="0.25">
      <c r="A115" s="104"/>
      <c r="B115" s="104"/>
      <c r="C115" s="104"/>
      <c r="D115" s="104"/>
      <c r="E115" s="18"/>
      <c r="F115" s="66" t="s">
        <v>136</v>
      </c>
      <c r="G115" s="66"/>
      <c r="H115" s="66"/>
      <c r="I115" s="66"/>
      <c r="K115" s="72" t="s">
        <v>137</v>
      </c>
      <c r="L115" s="72"/>
      <c r="M115" s="72"/>
      <c r="N115" s="72"/>
      <c r="S115" s="104" t="s">
        <v>138</v>
      </c>
      <c r="T115" s="104"/>
    </row>
    <row r="116" spans="1:20" x14ac:dyDescent="0.25">
      <c r="A116" s="18"/>
      <c r="B116" s="123" t="s">
        <v>192</v>
      </c>
      <c r="C116" s="124"/>
      <c r="D116" s="124"/>
      <c r="E116" s="18"/>
      <c r="F116" s="64" t="s">
        <v>193</v>
      </c>
      <c r="G116" s="65"/>
      <c r="H116" s="65"/>
      <c r="I116" s="65"/>
      <c r="K116" s="20" t="s">
        <v>141</v>
      </c>
      <c r="L116" s="20"/>
      <c r="M116" s="20"/>
      <c r="N116" s="20"/>
      <c r="S116" s="20"/>
      <c r="T116" s="18"/>
    </row>
    <row r="117" spans="1:20" x14ac:dyDescent="0.25">
      <c r="A117" s="18"/>
      <c r="B117" s="21" t="s">
        <v>139</v>
      </c>
      <c r="C117" s="21"/>
      <c r="D117" s="18"/>
      <c r="E117" s="18"/>
      <c r="F117" s="66" t="s">
        <v>140</v>
      </c>
      <c r="G117" s="66"/>
      <c r="H117" s="66"/>
      <c r="I117" s="66"/>
      <c r="J117" s="18"/>
      <c r="K117" s="18"/>
      <c r="L117" s="18"/>
      <c r="M117" s="18"/>
      <c r="N117" s="18"/>
    </row>
  </sheetData>
  <mergeCells count="441">
    <mergeCell ref="A33:A35"/>
    <mergeCell ref="B33:B35"/>
    <mergeCell ref="C33:C35"/>
    <mergeCell ref="D33:J33"/>
    <mergeCell ref="M33:N33"/>
    <mergeCell ref="D34:E34"/>
    <mergeCell ref="F34:F35"/>
    <mergeCell ref="A24:A26"/>
    <mergeCell ref="B24:B26"/>
    <mergeCell ref="C24:C26"/>
    <mergeCell ref="D24:E24"/>
    <mergeCell ref="F24:N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I34:J34"/>
    <mergeCell ref="M34:M35"/>
    <mergeCell ref="N34:N35"/>
    <mergeCell ref="K33:L35"/>
    <mergeCell ref="K36:L36"/>
    <mergeCell ref="K37:L37"/>
    <mergeCell ref="K38:L38"/>
    <mergeCell ref="K39:L39"/>
    <mergeCell ref="E113:I114"/>
    <mergeCell ref="F64:G64"/>
    <mergeCell ref="L48:M48"/>
    <mergeCell ref="O42:P44"/>
    <mergeCell ref="T52:U53"/>
    <mergeCell ref="B42:B44"/>
    <mergeCell ref="C42:E42"/>
    <mergeCell ref="F42:H42"/>
    <mergeCell ref="N42:N44"/>
    <mergeCell ref="Q42:R42"/>
    <mergeCell ref="V42:W42"/>
    <mergeCell ref="C43:C44"/>
    <mergeCell ref="D43:E43"/>
    <mergeCell ref="F43:F44"/>
    <mergeCell ref="G43:H43"/>
    <mergeCell ref="Q43:Q44"/>
    <mergeCell ref="R43:R44"/>
    <mergeCell ref="V43:V44"/>
    <mergeCell ref="W43:W44"/>
    <mergeCell ref="S42:U44"/>
    <mergeCell ref="S45:U45"/>
    <mergeCell ref="S47:U47"/>
    <mergeCell ref="S46:U46"/>
    <mergeCell ref="L42:M44"/>
    <mergeCell ref="L45:M45"/>
    <mergeCell ref="L46:M46"/>
    <mergeCell ref="L47:M47"/>
    <mergeCell ref="B78:B80"/>
    <mergeCell ref="F78:G78"/>
    <mergeCell ref="F79:F80"/>
    <mergeCell ref="G79:G80"/>
    <mergeCell ref="J79:K79"/>
    <mergeCell ref="B87:B89"/>
    <mergeCell ref="C87:C89"/>
    <mergeCell ref="A60:A62"/>
    <mergeCell ref="B60:B62"/>
    <mergeCell ref="E61:E62"/>
    <mergeCell ref="H61:H62"/>
    <mergeCell ref="K61:K62"/>
    <mergeCell ref="A69:A71"/>
    <mergeCell ref="B69:B71"/>
    <mergeCell ref="C69:C71"/>
    <mergeCell ref="D69:E69"/>
    <mergeCell ref="F69:K69"/>
    <mergeCell ref="D70:D71"/>
    <mergeCell ref="E70:E71"/>
    <mergeCell ref="F70:F71"/>
    <mergeCell ref="G70:H70"/>
    <mergeCell ref="I70:I71"/>
    <mergeCell ref="J70:J71"/>
    <mergeCell ref="K70:K71"/>
    <mergeCell ref="L79:M80"/>
    <mergeCell ref="L81:M81"/>
    <mergeCell ref="B116:D116"/>
    <mergeCell ref="P78:Q78"/>
    <mergeCell ref="Q79:Q80"/>
    <mergeCell ref="A113:D115"/>
    <mergeCell ref="K114:N114"/>
    <mergeCell ref="A105:A107"/>
    <mergeCell ref="B105:B107"/>
    <mergeCell ref="A104:W104"/>
    <mergeCell ref="S107:T107"/>
    <mergeCell ref="Q107:R107"/>
    <mergeCell ref="N107:O107"/>
    <mergeCell ref="K107:L107"/>
    <mergeCell ref="A96:A98"/>
    <mergeCell ref="B96:B98"/>
    <mergeCell ref="A95:W95"/>
    <mergeCell ref="V97:W98"/>
    <mergeCell ref="T98:U98"/>
    <mergeCell ref="R98:S98"/>
    <mergeCell ref="P98:Q98"/>
    <mergeCell ref="A87:A89"/>
    <mergeCell ref="E108:F108"/>
    <mergeCell ref="I109:J109"/>
    <mergeCell ref="A78:A80"/>
    <mergeCell ref="L69:L71"/>
    <mergeCell ref="M69:N69"/>
    <mergeCell ref="M70:M71"/>
    <mergeCell ref="N70:N71"/>
    <mergeCell ref="O70:O71"/>
    <mergeCell ref="P70:Q70"/>
    <mergeCell ref="V74:W74"/>
    <mergeCell ref="V75:W75"/>
    <mergeCell ref="T74:U74"/>
    <mergeCell ref="T75:U75"/>
    <mergeCell ref="R70:S71"/>
    <mergeCell ref="R72:S72"/>
    <mergeCell ref="R73:S73"/>
    <mergeCell ref="R74:S74"/>
    <mergeCell ref="R75:S75"/>
    <mergeCell ref="V70:W71"/>
    <mergeCell ref="V72:W72"/>
    <mergeCell ref="V73:W73"/>
    <mergeCell ref="T70:U71"/>
    <mergeCell ref="T72:U72"/>
    <mergeCell ref="T73:U73"/>
    <mergeCell ref="O69:W69"/>
    <mergeCell ref="P79:P80"/>
    <mergeCell ref="S115:T115"/>
    <mergeCell ref="B1:V1"/>
    <mergeCell ref="B2:V2"/>
    <mergeCell ref="B3:V3"/>
    <mergeCell ref="T5:V5"/>
    <mergeCell ref="B7:S7"/>
    <mergeCell ref="S24:W24"/>
    <mergeCell ref="P25:P26"/>
    <mergeCell ref="Q25:Q26"/>
    <mergeCell ref="R25:R26"/>
    <mergeCell ref="S25:T25"/>
    <mergeCell ref="U25:W25"/>
    <mergeCell ref="O24:O26"/>
    <mergeCell ref="P24:R24"/>
    <mergeCell ref="B11:O11"/>
    <mergeCell ref="B12:O12"/>
    <mergeCell ref="B13:O13"/>
    <mergeCell ref="B15:O15"/>
    <mergeCell ref="B16:O16"/>
    <mergeCell ref="N25:N26"/>
    <mergeCell ref="A23:W23"/>
    <mergeCell ref="D4:E4"/>
    <mergeCell ref="B8:S8"/>
    <mergeCell ref="B9:S9"/>
    <mergeCell ref="V33:W35"/>
    <mergeCell ref="V36:W36"/>
    <mergeCell ref="V37:W37"/>
    <mergeCell ref="V38:W38"/>
    <mergeCell ref="V39:W39"/>
    <mergeCell ref="T11:V11"/>
    <mergeCell ref="T13:V13"/>
    <mergeCell ref="T16:V16"/>
    <mergeCell ref="B19:V19"/>
    <mergeCell ref="B21:V21"/>
    <mergeCell ref="O33:O35"/>
    <mergeCell ref="P33:P35"/>
    <mergeCell ref="U33:U35"/>
    <mergeCell ref="S33:T35"/>
    <mergeCell ref="Q33:R35"/>
    <mergeCell ref="S36:T36"/>
    <mergeCell ref="S37:T37"/>
    <mergeCell ref="S38:T38"/>
    <mergeCell ref="S39:T39"/>
    <mergeCell ref="Q36:R36"/>
    <mergeCell ref="Q37:R37"/>
    <mergeCell ref="Q38:R38"/>
    <mergeCell ref="Q39:R39"/>
    <mergeCell ref="G34:H34"/>
    <mergeCell ref="O45:P45"/>
    <mergeCell ref="O46:P46"/>
    <mergeCell ref="O47:P47"/>
    <mergeCell ref="O48:P48"/>
    <mergeCell ref="I57:J57"/>
    <mergeCell ref="R54:S54"/>
    <mergeCell ref="R55:S55"/>
    <mergeCell ref="R56:S56"/>
    <mergeCell ref="R57:S57"/>
    <mergeCell ref="A50:W50"/>
    <mergeCell ref="I54:J54"/>
    <mergeCell ref="I55:J55"/>
    <mergeCell ref="I56:J56"/>
    <mergeCell ref="C52:E53"/>
    <mergeCell ref="O52:Q53"/>
    <mergeCell ref="K52:N52"/>
    <mergeCell ref="A51:A53"/>
    <mergeCell ref="B51:B53"/>
    <mergeCell ref="F52:H52"/>
    <mergeCell ref="V52:W53"/>
    <mergeCell ref="R52:S53"/>
    <mergeCell ref="I52:J53"/>
    <mergeCell ref="C51:W51"/>
    <mergeCell ref="S48:U48"/>
    <mergeCell ref="V66:W66"/>
    <mergeCell ref="T61:U62"/>
    <mergeCell ref="T63:U63"/>
    <mergeCell ref="T64:U64"/>
    <mergeCell ref="T65:U65"/>
    <mergeCell ref="T66:U66"/>
    <mergeCell ref="V61:W62"/>
    <mergeCell ref="V63:W63"/>
    <mergeCell ref="V64:W64"/>
    <mergeCell ref="V65:W65"/>
    <mergeCell ref="R64:S64"/>
    <mergeCell ref="R65:S65"/>
    <mergeCell ref="L61:M62"/>
    <mergeCell ref="L63:M63"/>
    <mergeCell ref="L64:M64"/>
    <mergeCell ref="L65:M65"/>
    <mergeCell ref="F61:G62"/>
    <mergeCell ref="F63:G63"/>
    <mergeCell ref="V54:W54"/>
    <mergeCell ref="V55:W55"/>
    <mergeCell ref="V56:W56"/>
    <mergeCell ref="V57:W57"/>
    <mergeCell ref="C60:W60"/>
    <mergeCell ref="A59:W59"/>
    <mergeCell ref="M57:N57"/>
    <mergeCell ref="O54:Q54"/>
    <mergeCell ref="O55:Q55"/>
    <mergeCell ref="O56:Q56"/>
    <mergeCell ref="O57:Q57"/>
    <mergeCell ref="T54:U54"/>
    <mergeCell ref="T55:U55"/>
    <mergeCell ref="T56:U56"/>
    <mergeCell ref="T57:U57"/>
    <mergeCell ref="N61:N62"/>
    <mergeCell ref="A68:W68"/>
    <mergeCell ref="F65:G65"/>
    <mergeCell ref="F66:G66"/>
    <mergeCell ref="C61:D62"/>
    <mergeCell ref="C63:D63"/>
    <mergeCell ref="C64:D64"/>
    <mergeCell ref="C65:D65"/>
    <mergeCell ref="C66:D66"/>
    <mergeCell ref="C83:E83"/>
    <mergeCell ref="A77:W77"/>
    <mergeCell ref="L66:M66"/>
    <mergeCell ref="I61:J62"/>
    <mergeCell ref="I63:J63"/>
    <mergeCell ref="I64:J64"/>
    <mergeCell ref="I65:J65"/>
    <mergeCell ref="I66:J66"/>
    <mergeCell ref="R66:S66"/>
    <mergeCell ref="O61:Q62"/>
    <mergeCell ref="O63:Q63"/>
    <mergeCell ref="O64:Q64"/>
    <mergeCell ref="O65:Q65"/>
    <mergeCell ref="O66:Q66"/>
    <mergeCell ref="R61:S62"/>
    <mergeCell ref="R63:S63"/>
    <mergeCell ref="C84:E84"/>
    <mergeCell ref="L82:M82"/>
    <mergeCell ref="L83:M83"/>
    <mergeCell ref="L84:M84"/>
    <mergeCell ref="R78:W78"/>
    <mergeCell ref="N78:O80"/>
    <mergeCell ref="N81:O81"/>
    <mergeCell ref="N82:O82"/>
    <mergeCell ref="N83:O83"/>
    <mergeCell ref="R79:S80"/>
    <mergeCell ref="R81:S81"/>
    <mergeCell ref="R82:S82"/>
    <mergeCell ref="R83:S83"/>
    <mergeCell ref="R84:S84"/>
    <mergeCell ref="V79:W80"/>
    <mergeCell ref="V81:W81"/>
    <mergeCell ref="V82:W82"/>
    <mergeCell ref="V83:W83"/>
    <mergeCell ref="V84:W84"/>
    <mergeCell ref="T79:U79"/>
    <mergeCell ref="C78:E80"/>
    <mergeCell ref="C81:E81"/>
    <mergeCell ref="C82:E82"/>
    <mergeCell ref="N84:O84"/>
    <mergeCell ref="R91:S91"/>
    <mergeCell ref="R92:S92"/>
    <mergeCell ref="R93:S93"/>
    <mergeCell ref="T88:U89"/>
    <mergeCell ref="T90:U90"/>
    <mergeCell ref="T91:U91"/>
    <mergeCell ref="T92:U92"/>
    <mergeCell ref="T93:U93"/>
    <mergeCell ref="V88:W89"/>
    <mergeCell ref="V90:W90"/>
    <mergeCell ref="V91:W91"/>
    <mergeCell ref="V92:W92"/>
    <mergeCell ref="V93:W93"/>
    <mergeCell ref="J91:K91"/>
    <mergeCell ref="J92:K92"/>
    <mergeCell ref="J93:K93"/>
    <mergeCell ref="L90:N90"/>
    <mergeCell ref="L91:N91"/>
    <mergeCell ref="L92:N92"/>
    <mergeCell ref="L93:N93"/>
    <mergeCell ref="O90:Q90"/>
    <mergeCell ref="O91:Q91"/>
    <mergeCell ref="O92:Q92"/>
    <mergeCell ref="O93:Q93"/>
    <mergeCell ref="D91:E91"/>
    <mergeCell ref="D92:E92"/>
    <mergeCell ref="D93:E93"/>
    <mergeCell ref="A32:W32"/>
    <mergeCell ref="I42:I44"/>
    <mergeCell ref="J42:K44"/>
    <mergeCell ref="J45:K45"/>
    <mergeCell ref="J46:K46"/>
    <mergeCell ref="J47:K47"/>
    <mergeCell ref="J48:K48"/>
    <mergeCell ref="M53:N53"/>
    <mergeCell ref="M54:N54"/>
    <mergeCell ref="M55:N55"/>
    <mergeCell ref="M56:N56"/>
    <mergeCell ref="H90:I90"/>
    <mergeCell ref="H91:I91"/>
    <mergeCell ref="H92:I92"/>
    <mergeCell ref="H93:I93"/>
    <mergeCell ref="F88:G89"/>
    <mergeCell ref="F90:G90"/>
    <mergeCell ref="F91:G91"/>
    <mergeCell ref="F92:G92"/>
    <mergeCell ref="F93:G93"/>
    <mergeCell ref="H88:I89"/>
    <mergeCell ref="D90:E90"/>
    <mergeCell ref="A86:W86"/>
    <mergeCell ref="D87:K87"/>
    <mergeCell ref="L87:Q87"/>
    <mergeCell ref="L88:N89"/>
    <mergeCell ref="O88:Q89"/>
    <mergeCell ref="D88:E89"/>
    <mergeCell ref="J88:K89"/>
    <mergeCell ref="J90:K90"/>
    <mergeCell ref="R87:W87"/>
    <mergeCell ref="R88:S89"/>
    <mergeCell ref="R90:S90"/>
    <mergeCell ref="G96:W96"/>
    <mergeCell ref="C96:F98"/>
    <mergeCell ref="C99:F99"/>
    <mergeCell ref="C100:F100"/>
    <mergeCell ref="C101:F101"/>
    <mergeCell ref="I99:K99"/>
    <mergeCell ref="I100:K100"/>
    <mergeCell ref="I101:K101"/>
    <mergeCell ref="P99:Q99"/>
    <mergeCell ref="P100:Q100"/>
    <mergeCell ref="P101:Q101"/>
    <mergeCell ref="T99:U99"/>
    <mergeCell ref="T100:U100"/>
    <mergeCell ref="T101:U101"/>
    <mergeCell ref="P97:U97"/>
    <mergeCell ref="L97:O98"/>
    <mergeCell ref="I97:K98"/>
    <mergeCell ref="G97:H98"/>
    <mergeCell ref="I102:K102"/>
    <mergeCell ref="L99:O99"/>
    <mergeCell ref="L100:O100"/>
    <mergeCell ref="L101:O101"/>
    <mergeCell ref="L102:O102"/>
    <mergeCell ref="C102:F102"/>
    <mergeCell ref="G99:H99"/>
    <mergeCell ref="G100:H100"/>
    <mergeCell ref="G101:H101"/>
    <mergeCell ref="G102:H102"/>
    <mergeCell ref="T102:U102"/>
    <mergeCell ref="V99:W99"/>
    <mergeCell ref="V100:W100"/>
    <mergeCell ref="V101:W101"/>
    <mergeCell ref="V102:W102"/>
    <mergeCell ref="P102:Q102"/>
    <mergeCell ref="R99:S99"/>
    <mergeCell ref="R100:S100"/>
    <mergeCell ref="R101:S101"/>
    <mergeCell ref="R102:S102"/>
    <mergeCell ref="K108:L108"/>
    <mergeCell ref="K109:L109"/>
    <mergeCell ref="K110:L110"/>
    <mergeCell ref="K111:L111"/>
    <mergeCell ref="G107:H107"/>
    <mergeCell ref="G108:H108"/>
    <mergeCell ref="N108:O108"/>
    <mergeCell ref="Q108:R108"/>
    <mergeCell ref="S108:T108"/>
    <mergeCell ref="I107:J107"/>
    <mergeCell ref="G109:H109"/>
    <mergeCell ref="G110:H110"/>
    <mergeCell ref="V110:W110"/>
    <mergeCell ref="V111:W111"/>
    <mergeCell ref="S109:T109"/>
    <mergeCell ref="S110:T110"/>
    <mergeCell ref="S111:T111"/>
    <mergeCell ref="C105:D107"/>
    <mergeCell ref="C108:D108"/>
    <mergeCell ref="C109:D109"/>
    <mergeCell ref="C110:D110"/>
    <mergeCell ref="C111:D111"/>
    <mergeCell ref="Q109:R109"/>
    <mergeCell ref="Q110:R110"/>
    <mergeCell ref="Q111:R111"/>
    <mergeCell ref="E107:F107"/>
    <mergeCell ref="E109:F109"/>
    <mergeCell ref="E110:F110"/>
    <mergeCell ref="E111:F111"/>
    <mergeCell ref="N109:O109"/>
    <mergeCell ref="N110:O110"/>
    <mergeCell ref="N111:O111"/>
    <mergeCell ref="G111:H111"/>
    <mergeCell ref="I108:J108"/>
    <mergeCell ref="I110:J110"/>
    <mergeCell ref="I111:J111"/>
    <mergeCell ref="F116:I116"/>
    <mergeCell ref="F115:I115"/>
    <mergeCell ref="F117:I117"/>
    <mergeCell ref="A42:A44"/>
    <mergeCell ref="A41:W41"/>
    <mergeCell ref="K115:N115"/>
    <mergeCell ref="C54:E54"/>
    <mergeCell ref="C55:E55"/>
    <mergeCell ref="C56:E56"/>
    <mergeCell ref="C57:E57"/>
    <mergeCell ref="H79:I80"/>
    <mergeCell ref="H81:I81"/>
    <mergeCell ref="H82:I82"/>
    <mergeCell ref="H83:I83"/>
    <mergeCell ref="H84:I84"/>
    <mergeCell ref="H78:M78"/>
    <mergeCell ref="U106:W106"/>
    <mergeCell ref="P106:T106"/>
    <mergeCell ref="M106:O106"/>
    <mergeCell ref="E106:L106"/>
    <mergeCell ref="E105:W105"/>
    <mergeCell ref="V107:W107"/>
    <mergeCell ref="V108:W108"/>
    <mergeCell ref="V109:W109"/>
  </mergeCells>
  <hyperlinks>
    <hyperlink ref="F116" r:id="rId1"/>
  </hyperlinks>
  <pageMargins left="0.51181102362204722" right="0.27559055118110237" top="0.55118110236220474" bottom="0.19685039370078741" header="0.31496062992125984" footer="0.19685039370078741"/>
  <pageSetup paperSize="8" scale="91" fitToHeight="3" orientation="landscape" r:id="rId2"/>
  <rowBreaks count="2" manualBreakCount="2">
    <brk id="40" max="22" man="1"/>
    <brk id="8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Юдина Тамара Сергеевна</dc:creator>
  <cp:lastModifiedBy>Пользователь</cp:lastModifiedBy>
  <cp:lastPrinted>2019-12-16T07:55:21Z</cp:lastPrinted>
  <dcterms:created xsi:type="dcterms:W3CDTF">2019-10-22T10:58:59Z</dcterms:created>
  <dcterms:modified xsi:type="dcterms:W3CDTF">2020-01-22T06:03:16Z</dcterms:modified>
</cp:coreProperties>
</file>