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1" activeTab="7"/>
  </bookViews>
  <sheets>
    <sheet name="Паспорт" sheetId="6" state="hidden" r:id="rId1"/>
    <sheet name="Прил 1" sheetId="5" r:id="rId2"/>
    <sheet name="Приложение 1 стр.2" sheetId="8" state="hidden" r:id="rId3"/>
    <sheet name="Приложение 1 стр.2 (2)" sheetId="9" state="hidden" r:id="rId4"/>
    <sheet name="Приложение 1 стр.2 (3)" sheetId="10" state="hidden" r:id="rId5"/>
    <sheet name="Приложение 1 стр.2 (4)" sheetId="11" state="hidden" r:id="rId6"/>
    <sheet name="Приложение 1" sheetId="12" state="hidden" r:id="rId7"/>
    <sheet name="прил 2" sheetId="15" r:id="rId8"/>
    <sheet name="Приложение 1 стр.2 (16.12) (дл)" sheetId="14" state="hidden" r:id="rId9"/>
    <sheet name="Приложение 1 стр.2 (04.12) (кр)" sheetId="13" state="hidden" r:id="rId10"/>
    <sheet name="Приложение 2 (отчет)" sheetId="4" state="hidden" r:id="rId11"/>
  </sheets>
  <definedNames>
    <definedName name="_xlnm.Print_Area" localSheetId="1">'Прил 1'!$A$1:$Q$17</definedName>
    <definedName name="_xlnm.Print_Area" localSheetId="7">'прил 2'!$A$1:$R$98</definedName>
    <definedName name="_xlnm.Print_Area" localSheetId="6">'Приложение 1'!$A$1:$R$128</definedName>
    <definedName name="_xlnm.Print_Area" localSheetId="2">'Приложение 1 стр.2'!$A$1:$R$211</definedName>
    <definedName name="_xlnm.Print_Area" localSheetId="9">'Приложение 1 стр.2 (04.12) (кр)'!$A$1:$R$106</definedName>
    <definedName name="_xlnm.Print_Area" localSheetId="8">'Приложение 1 стр.2 (16.12) (дл)'!$A$1:$R$121</definedName>
    <definedName name="_xlnm.Print_Area" localSheetId="3">'Приложение 1 стр.2 (2)'!$A$1:$R$206</definedName>
    <definedName name="_xlnm.Print_Area" localSheetId="4">'Приложение 1 стр.2 (3)'!$A$1:$R$117</definedName>
    <definedName name="_xlnm.Print_Area" localSheetId="5">'Приложение 1 стр.2 (4)'!$A$1:$R$96</definedName>
  </definedNames>
  <calcPr calcId="162913"/>
</workbook>
</file>

<file path=xl/calcChain.xml><?xml version="1.0" encoding="utf-8"?>
<calcChain xmlns="http://schemas.openxmlformats.org/spreadsheetml/2006/main">
  <c r="F8" i="15" l="1"/>
  <c r="E8" i="15"/>
  <c r="D8" i="15"/>
  <c r="C8" i="15"/>
  <c r="F11" i="15"/>
  <c r="C11" i="15"/>
  <c r="D11" i="15"/>
  <c r="C56" i="15"/>
  <c r="G11" i="15" l="1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F53" i="15"/>
  <c r="E53" i="15"/>
  <c r="D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P8" i="5" l="1"/>
  <c r="M8" i="5"/>
  <c r="L8" i="5"/>
  <c r="K8" i="5"/>
  <c r="J8" i="5"/>
  <c r="H8" i="5"/>
  <c r="G8" i="5"/>
  <c r="F8" i="5"/>
  <c r="J64" i="15"/>
  <c r="Q11" i="15"/>
  <c r="N11" i="15"/>
  <c r="M11" i="15"/>
  <c r="L11" i="15"/>
  <c r="K11" i="15"/>
  <c r="I11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R55" i="15"/>
  <c r="R51" i="15"/>
  <c r="P55" i="15"/>
  <c r="O55" i="15"/>
  <c r="J55" i="15"/>
  <c r="I16" i="5" l="1"/>
  <c r="G16" i="5"/>
  <c r="F16" i="5"/>
  <c r="G15" i="5"/>
  <c r="F15" i="5"/>
  <c r="R94" i="15"/>
  <c r="Q94" i="15"/>
  <c r="P94" i="15"/>
  <c r="O94" i="15"/>
  <c r="N94" i="15"/>
  <c r="M94" i="15"/>
  <c r="L94" i="15"/>
  <c r="K94" i="15"/>
  <c r="J94" i="15"/>
  <c r="I94" i="15"/>
  <c r="H94" i="15"/>
  <c r="G94" i="15"/>
  <c r="P28" i="15"/>
  <c r="P27" i="15"/>
  <c r="O28" i="15"/>
  <c r="J28" i="15"/>
  <c r="R28" i="15" s="1"/>
  <c r="P32" i="15" l="1"/>
  <c r="P31" i="15"/>
  <c r="O32" i="15"/>
  <c r="J32" i="15"/>
  <c r="R32" i="15" s="1"/>
  <c r="F64" i="15" l="1"/>
  <c r="G17" i="5" l="1"/>
  <c r="P29" i="15" l="1"/>
  <c r="D8" i="5" l="1"/>
  <c r="B8" i="5"/>
  <c r="C17" i="5" l="1"/>
  <c r="D17" i="5"/>
  <c r="F17" i="5"/>
  <c r="H17" i="5"/>
  <c r="J17" i="5"/>
  <c r="K17" i="5"/>
  <c r="L17" i="5"/>
  <c r="B17" i="5"/>
  <c r="C16" i="5"/>
  <c r="D16" i="5"/>
  <c r="H16" i="5"/>
  <c r="J16" i="5"/>
  <c r="K16" i="5"/>
  <c r="L16" i="5"/>
  <c r="B16" i="5"/>
  <c r="C15" i="5"/>
  <c r="D15" i="5"/>
  <c r="H15" i="5"/>
  <c r="K15" i="5"/>
  <c r="L15" i="5"/>
  <c r="P15" i="5"/>
  <c r="B15" i="5"/>
  <c r="C14" i="5"/>
  <c r="D14" i="5"/>
  <c r="G14" i="5"/>
  <c r="H14" i="5"/>
  <c r="J14" i="5"/>
  <c r="K14" i="5"/>
  <c r="L14" i="5"/>
  <c r="B14" i="5"/>
  <c r="C13" i="5"/>
  <c r="D13" i="5"/>
  <c r="F13" i="5"/>
  <c r="G13" i="5"/>
  <c r="H13" i="5"/>
  <c r="J13" i="5"/>
  <c r="K13" i="5"/>
  <c r="L13" i="5"/>
  <c r="C12" i="5"/>
  <c r="D12" i="5"/>
  <c r="F12" i="5"/>
  <c r="G12" i="5"/>
  <c r="H12" i="5"/>
  <c r="J12" i="5"/>
  <c r="K12" i="5"/>
  <c r="L12" i="5"/>
  <c r="M12" i="5"/>
  <c r="B12" i="5"/>
  <c r="K26" i="15" l="1"/>
  <c r="J15" i="5" s="1"/>
  <c r="G23" i="15" l="1"/>
  <c r="F14" i="5" s="1"/>
  <c r="N97" i="15" l="1"/>
  <c r="D90" i="15"/>
  <c r="E90" i="15"/>
  <c r="G90" i="15"/>
  <c r="H90" i="15"/>
  <c r="I90" i="15"/>
  <c r="K90" i="15"/>
  <c r="M90" i="15"/>
  <c r="C90" i="15"/>
  <c r="C83" i="15"/>
  <c r="H83" i="15"/>
  <c r="L86" i="15"/>
  <c r="O81" i="15"/>
  <c r="C8" i="5" l="1"/>
  <c r="D71" i="15"/>
  <c r="D98" i="15"/>
  <c r="E98" i="15"/>
  <c r="G98" i="15"/>
  <c r="H98" i="15"/>
  <c r="I98" i="15"/>
  <c r="K98" i="15"/>
  <c r="L98" i="15"/>
  <c r="M98" i="15"/>
  <c r="C98" i="15"/>
  <c r="C94" i="15"/>
  <c r="O93" i="15"/>
  <c r="F93" i="15"/>
  <c r="R93" i="15" l="1"/>
  <c r="O85" i="15" l="1"/>
  <c r="O88" i="15"/>
  <c r="O89" i="15"/>
  <c r="F89" i="15"/>
  <c r="J85" i="15"/>
  <c r="L85" i="15"/>
  <c r="O87" i="15"/>
  <c r="R87" i="15" s="1"/>
  <c r="F87" i="15"/>
  <c r="H81" i="15"/>
  <c r="I81" i="15"/>
  <c r="I83" i="15" s="1"/>
  <c r="K81" i="15"/>
  <c r="K83" i="15" s="1"/>
  <c r="M81" i="15"/>
  <c r="M83" i="15" s="1"/>
  <c r="Q81" i="15"/>
  <c r="G83" i="15"/>
  <c r="J78" i="15"/>
  <c r="O82" i="15"/>
  <c r="N79" i="15"/>
  <c r="O79" i="15"/>
  <c r="P79" i="15"/>
  <c r="N80" i="15"/>
  <c r="O80" i="15"/>
  <c r="P80" i="15"/>
  <c r="P82" i="15"/>
  <c r="L83" i="15"/>
  <c r="F77" i="15"/>
  <c r="F78" i="15"/>
  <c r="F79" i="15"/>
  <c r="F80" i="15"/>
  <c r="F82" i="15"/>
  <c r="E83" i="15"/>
  <c r="D83" i="15"/>
  <c r="E71" i="15"/>
  <c r="G71" i="15"/>
  <c r="H71" i="15"/>
  <c r="H66" i="15" s="1"/>
  <c r="I71" i="15"/>
  <c r="K71" i="15"/>
  <c r="L71" i="15"/>
  <c r="M71" i="15"/>
  <c r="N71" i="15"/>
  <c r="C71" i="15"/>
  <c r="C66" i="15" s="1"/>
  <c r="O69" i="15"/>
  <c r="O70" i="15"/>
  <c r="F70" i="15"/>
  <c r="R70" i="15" s="1"/>
  <c r="G66" i="15" l="1"/>
  <c r="R82" i="15"/>
  <c r="I66" i="15"/>
  <c r="L90" i="15"/>
  <c r="L66" i="15" s="1"/>
  <c r="O90" i="15"/>
  <c r="M66" i="15"/>
  <c r="K66" i="15"/>
  <c r="P81" i="15"/>
  <c r="J81" i="15"/>
  <c r="R80" i="15"/>
  <c r="R89" i="15"/>
  <c r="P85" i="15"/>
  <c r="R79" i="15"/>
  <c r="O41" i="15"/>
  <c r="G42" i="15"/>
  <c r="H42" i="15"/>
  <c r="I42" i="15"/>
  <c r="K42" i="15"/>
  <c r="L42" i="15"/>
  <c r="M42" i="15"/>
  <c r="Q42" i="15"/>
  <c r="D42" i="15"/>
  <c r="E42" i="15"/>
  <c r="C42" i="15"/>
  <c r="C51" i="15"/>
  <c r="B13" i="5" s="1"/>
  <c r="O52" i="15"/>
  <c r="R52" i="15" s="1"/>
  <c r="P52" i="15"/>
  <c r="P64" i="15"/>
  <c r="F51" i="15" l="1"/>
  <c r="R85" i="15"/>
  <c r="F52" i="15"/>
  <c r="F68" i="15" l="1"/>
  <c r="F71" i="15" l="1"/>
  <c r="F41" i="15"/>
  <c r="R41" i="15" s="1"/>
  <c r="Q63" i="15" l="1"/>
  <c r="O61" i="15"/>
  <c r="P61" i="15"/>
  <c r="H63" i="15"/>
  <c r="I63" i="15"/>
  <c r="G63" i="15"/>
  <c r="J61" i="15"/>
  <c r="R61" i="15" l="1"/>
  <c r="J97" i="15" l="1"/>
  <c r="N64" i="15"/>
  <c r="N85" i="15" l="1"/>
  <c r="N90" i="15" s="1"/>
  <c r="P37" i="15"/>
  <c r="O37" i="15"/>
  <c r="N37" i="15"/>
  <c r="O62" i="15"/>
  <c r="P62" i="15"/>
  <c r="J62" i="15"/>
  <c r="R37" i="15" l="1"/>
  <c r="R62" i="15"/>
  <c r="D34" i="15"/>
  <c r="E34" i="15"/>
  <c r="G34" i="15"/>
  <c r="I34" i="15"/>
  <c r="I8" i="15" s="1"/>
  <c r="K34" i="15"/>
  <c r="L34" i="15"/>
  <c r="M34" i="15"/>
  <c r="C34" i="15"/>
  <c r="F62" i="15"/>
  <c r="F63" i="15" s="1"/>
  <c r="D63" i="15"/>
  <c r="E63" i="15"/>
  <c r="K63" i="15"/>
  <c r="L63" i="15"/>
  <c r="M63" i="15"/>
  <c r="N63" i="15"/>
  <c r="C63" i="15"/>
  <c r="O59" i="15"/>
  <c r="P59" i="15"/>
  <c r="O60" i="15"/>
  <c r="P60" i="15"/>
  <c r="J59" i="15"/>
  <c r="J60" i="15"/>
  <c r="P58" i="15"/>
  <c r="O58" i="15"/>
  <c r="J58" i="15"/>
  <c r="J30" i="15"/>
  <c r="O30" i="15"/>
  <c r="P30" i="15"/>
  <c r="N30" i="15"/>
  <c r="J33" i="15"/>
  <c r="I17" i="5" s="1"/>
  <c r="P24" i="15"/>
  <c r="O24" i="15"/>
  <c r="N24" i="15"/>
  <c r="R24" i="15" s="1"/>
  <c r="P78" i="15"/>
  <c r="N78" i="15"/>
  <c r="O78" i="15"/>
  <c r="N50" i="15"/>
  <c r="O45" i="15"/>
  <c r="P45" i="15"/>
  <c r="Q45" i="15"/>
  <c r="J45" i="15"/>
  <c r="R45" i="15" s="1"/>
  <c r="G8" i="15" l="1"/>
  <c r="L8" i="15"/>
  <c r="E11" i="15"/>
  <c r="M8" i="15"/>
  <c r="K8" i="15"/>
  <c r="R81" i="15"/>
  <c r="R78" i="15"/>
  <c r="H34" i="15"/>
  <c r="P63" i="15"/>
  <c r="J63" i="15"/>
  <c r="O63" i="15"/>
  <c r="R58" i="15"/>
  <c r="R60" i="15"/>
  <c r="R59" i="15"/>
  <c r="R30" i="15"/>
  <c r="R64" i="15"/>
  <c r="H11" i="15" l="1"/>
  <c r="H8" i="15" s="1"/>
  <c r="O8" i="15"/>
  <c r="R63" i="15"/>
  <c r="O76" i="15"/>
  <c r="P76" i="15"/>
  <c r="P75" i="15"/>
  <c r="O75" i="15"/>
  <c r="F76" i="15"/>
  <c r="R76" i="15" s="1"/>
  <c r="F75" i="15"/>
  <c r="R75" i="15" s="1"/>
  <c r="O64" i="15"/>
  <c r="Q64" i="15"/>
  <c r="O50" i="15"/>
  <c r="P50" i="15"/>
  <c r="Q50" i="15"/>
  <c r="F50" i="15"/>
  <c r="R50" i="15" s="1"/>
  <c r="Q97" i="15" l="1"/>
  <c r="P97" i="15"/>
  <c r="O97" i="15"/>
  <c r="R97" i="15"/>
  <c r="Q96" i="15"/>
  <c r="P96" i="15"/>
  <c r="O96" i="15"/>
  <c r="N96" i="15"/>
  <c r="J96" i="15"/>
  <c r="F96" i="15"/>
  <c r="E94" i="15"/>
  <c r="D94" i="15"/>
  <c r="Q92" i="15"/>
  <c r="P92" i="15"/>
  <c r="O92" i="15"/>
  <c r="N92" i="15"/>
  <c r="J92" i="15"/>
  <c r="F92" i="15"/>
  <c r="Q88" i="15"/>
  <c r="P88" i="15"/>
  <c r="P90" i="15" s="1"/>
  <c r="J88" i="15"/>
  <c r="J90" i="15" s="1"/>
  <c r="F88" i="15"/>
  <c r="F90" i="15" s="1"/>
  <c r="Q86" i="15"/>
  <c r="O86" i="15"/>
  <c r="N86" i="15"/>
  <c r="J86" i="15"/>
  <c r="Q80" i="15"/>
  <c r="J80" i="15"/>
  <c r="Q79" i="15"/>
  <c r="J79" i="15"/>
  <c r="Q77" i="15"/>
  <c r="P77" i="15"/>
  <c r="O77" i="15"/>
  <c r="N77" i="15"/>
  <c r="J77" i="15"/>
  <c r="Q74" i="15"/>
  <c r="P74" i="15"/>
  <c r="O74" i="15"/>
  <c r="N74" i="15"/>
  <c r="J74" i="15"/>
  <c r="F74" i="15"/>
  <c r="Q73" i="15"/>
  <c r="P73" i="15"/>
  <c r="O73" i="15"/>
  <c r="N73" i="15"/>
  <c r="J73" i="15"/>
  <c r="F73" i="15"/>
  <c r="F69" i="15"/>
  <c r="Q68" i="15"/>
  <c r="Q71" i="15" s="1"/>
  <c r="P68" i="15"/>
  <c r="P71" i="15" s="1"/>
  <c r="O68" i="15"/>
  <c r="O71" i="15" s="1"/>
  <c r="J68" i="15"/>
  <c r="Q51" i="15"/>
  <c r="P13" i="5" s="1"/>
  <c r="P51" i="15"/>
  <c r="O51" i="15"/>
  <c r="N51" i="15"/>
  <c r="J51" i="15"/>
  <c r="Q49" i="15"/>
  <c r="P49" i="15"/>
  <c r="O49" i="15"/>
  <c r="N49" i="15"/>
  <c r="J49" i="15"/>
  <c r="F49" i="15"/>
  <c r="Q48" i="15"/>
  <c r="P48" i="15"/>
  <c r="O48" i="15"/>
  <c r="N48" i="15"/>
  <c r="J48" i="15"/>
  <c r="F48" i="15"/>
  <c r="Q47" i="15"/>
  <c r="P47" i="15"/>
  <c r="O47" i="15"/>
  <c r="N47" i="15"/>
  <c r="J47" i="15"/>
  <c r="F47" i="15"/>
  <c r="Q46" i="15"/>
  <c r="P46" i="15"/>
  <c r="O46" i="15"/>
  <c r="N46" i="15"/>
  <c r="J46" i="15"/>
  <c r="F46" i="15"/>
  <c r="Q44" i="15"/>
  <c r="P44" i="15"/>
  <c r="O44" i="15"/>
  <c r="N44" i="15"/>
  <c r="J44" i="15"/>
  <c r="F44" i="15"/>
  <c r="P40" i="15"/>
  <c r="O40" i="15"/>
  <c r="N40" i="15"/>
  <c r="J40" i="15"/>
  <c r="F40" i="15"/>
  <c r="P39" i="15"/>
  <c r="O39" i="15"/>
  <c r="N39" i="15"/>
  <c r="J39" i="15"/>
  <c r="F39" i="15"/>
  <c r="P38" i="15"/>
  <c r="O38" i="15"/>
  <c r="F38" i="15"/>
  <c r="P36" i="15"/>
  <c r="O36" i="15"/>
  <c r="F36" i="15"/>
  <c r="Q33" i="15"/>
  <c r="P33" i="15"/>
  <c r="O33" i="15"/>
  <c r="N33" i="15"/>
  <c r="M17" i="5" s="1"/>
  <c r="F33" i="15"/>
  <c r="E17" i="5" s="1"/>
  <c r="O31" i="15"/>
  <c r="N31" i="15"/>
  <c r="J31" i="15"/>
  <c r="F31" i="15"/>
  <c r="O29" i="15"/>
  <c r="N29" i="15"/>
  <c r="J29" i="15"/>
  <c r="F29" i="15"/>
  <c r="O27" i="15"/>
  <c r="N27" i="15"/>
  <c r="J27" i="15"/>
  <c r="F27" i="15"/>
  <c r="P26" i="15"/>
  <c r="O26" i="15"/>
  <c r="N26" i="15"/>
  <c r="J26" i="15"/>
  <c r="F26" i="15"/>
  <c r="P25" i="15"/>
  <c r="O25" i="15"/>
  <c r="N15" i="5" s="1"/>
  <c r="N25" i="15"/>
  <c r="J25" i="15"/>
  <c r="F25" i="15"/>
  <c r="P23" i="15"/>
  <c r="O23" i="15"/>
  <c r="N14" i="5" s="1"/>
  <c r="N23" i="15"/>
  <c r="M14" i="5" s="1"/>
  <c r="J23" i="15"/>
  <c r="F23" i="15"/>
  <c r="E14" i="5" s="1"/>
  <c r="P22" i="15"/>
  <c r="O22" i="15"/>
  <c r="N22" i="15"/>
  <c r="J22" i="15"/>
  <c r="F22" i="15"/>
  <c r="P21" i="15"/>
  <c r="O21" i="15"/>
  <c r="N21" i="15"/>
  <c r="J21" i="15"/>
  <c r="F21" i="15"/>
  <c r="P20" i="15"/>
  <c r="O20" i="15"/>
  <c r="N20" i="15"/>
  <c r="J20" i="15"/>
  <c r="I13" i="5" s="1"/>
  <c r="F20" i="15"/>
  <c r="E13" i="5" s="1"/>
  <c r="P19" i="15"/>
  <c r="O19" i="15"/>
  <c r="N19" i="15"/>
  <c r="J19" i="15"/>
  <c r="F19" i="15"/>
  <c r="P18" i="15"/>
  <c r="O18" i="15"/>
  <c r="N18" i="15"/>
  <c r="J18" i="15"/>
  <c r="F18" i="15"/>
  <c r="Q17" i="15"/>
  <c r="P12" i="5" s="1"/>
  <c r="P17" i="15"/>
  <c r="O12" i="5" s="1"/>
  <c r="O17" i="15"/>
  <c r="N12" i="5" s="1"/>
  <c r="J17" i="15"/>
  <c r="I12" i="5" s="1"/>
  <c r="F17" i="15"/>
  <c r="E12" i="5" s="1"/>
  <c r="Q16" i="15"/>
  <c r="P16" i="15"/>
  <c r="O16" i="15"/>
  <c r="N16" i="15"/>
  <c r="R16" i="15" s="1"/>
  <c r="Q15" i="15"/>
  <c r="P15" i="15"/>
  <c r="O15" i="15"/>
  <c r="N15" i="15"/>
  <c r="J15" i="15"/>
  <c r="F15" i="15"/>
  <c r="O14" i="15"/>
  <c r="O13" i="15"/>
  <c r="N8" i="5" s="1"/>
  <c r="F13" i="15"/>
  <c r="O15" i="5" l="1"/>
  <c r="I15" i="5"/>
  <c r="O16" i="5"/>
  <c r="N16" i="5"/>
  <c r="P17" i="5"/>
  <c r="I14" i="5"/>
  <c r="N17" i="5"/>
  <c r="O14" i="5"/>
  <c r="R29" i="15"/>
  <c r="F83" i="15"/>
  <c r="N13" i="5"/>
  <c r="M13" i="5"/>
  <c r="O13" i="5"/>
  <c r="O17" i="5"/>
  <c r="E15" i="5"/>
  <c r="M15" i="5"/>
  <c r="F94" i="15"/>
  <c r="E8" i="5"/>
  <c r="E16" i="5"/>
  <c r="N98" i="15"/>
  <c r="M16" i="5"/>
  <c r="P98" i="15"/>
  <c r="Q90" i="15"/>
  <c r="P14" i="5"/>
  <c r="J98" i="15"/>
  <c r="O98" i="15"/>
  <c r="Q98" i="15"/>
  <c r="P16" i="5"/>
  <c r="J71" i="15"/>
  <c r="R68" i="15"/>
  <c r="R71" i="15" s="1"/>
  <c r="D66" i="15"/>
  <c r="P8" i="15"/>
  <c r="F98" i="15"/>
  <c r="R96" i="15"/>
  <c r="E66" i="15"/>
  <c r="Q8" i="15"/>
  <c r="N42" i="15"/>
  <c r="F42" i="15"/>
  <c r="P42" i="15"/>
  <c r="J42" i="15"/>
  <c r="O42" i="15"/>
  <c r="R69" i="15"/>
  <c r="P69" i="15"/>
  <c r="R88" i="15"/>
  <c r="R90" i="15" s="1"/>
  <c r="P83" i="15"/>
  <c r="N83" i="15"/>
  <c r="J83" i="15"/>
  <c r="O83" i="15"/>
  <c r="Q83" i="15"/>
  <c r="R38" i="15"/>
  <c r="R17" i="15"/>
  <c r="Q12" i="5" s="1"/>
  <c r="Q34" i="15"/>
  <c r="F34" i="15"/>
  <c r="O34" i="15"/>
  <c r="R36" i="15"/>
  <c r="R39" i="15"/>
  <c r="R33" i="15"/>
  <c r="Q17" i="5" s="1"/>
  <c r="R15" i="15"/>
  <c r="R18" i="15"/>
  <c r="R20" i="15"/>
  <c r="R22" i="15"/>
  <c r="R25" i="15"/>
  <c r="R27" i="15"/>
  <c r="R31" i="15"/>
  <c r="R74" i="15"/>
  <c r="R77" i="15"/>
  <c r="R19" i="15"/>
  <c r="R21" i="15"/>
  <c r="R23" i="15"/>
  <c r="R26" i="15"/>
  <c r="R47" i="15"/>
  <c r="R49" i="15"/>
  <c r="R48" i="15"/>
  <c r="R46" i="15"/>
  <c r="J13" i="15"/>
  <c r="I8" i="5" s="1"/>
  <c r="P13" i="15"/>
  <c r="O8" i="5" s="1"/>
  <c r="N14" i="15"/>
  <c r="R14" i="15" s="1"/>
  <c r="P14" i="15"/>
  <c r="R40" i="15"/>
  <c r="R44" i="15"/>
  <c r="R92" i="15"/>
  <c r="R73" i="15"/>
  <c r="F86" i="15"/>
  <c r="P86" i="15"/>
  <c r="D62" i="12"/>
  <c r="F62" i="12"/>
  <c r="O11" i="15" l="1"/>
  <c r="Q15" i="5"/>
  <c r="Q16" i="5"/>
  <c r="Q66" i="15"/>
  <c r="Q14" i="5"/>
  <c r="Q13" i="5"/>
  <c r="O66" i="15"/>
  <c r="N66" i="15"/>
  <c r="R98" i="15"/>
  <c r="R42" i="15"/>
  <c r="S11" i="15"/>
  <c r="J66" i="15"/>
  <c r="P66" i="15"/>
  <c r="F66" i="15"/>
  <c r="J34" i="15"/>
  <c r="J11" i="15" s="1"/>
  <c r="P34" i="15"/>
  <c r="P11" i="15" s="1"/>
  <c r="N34" i="15"/>
  <c r="R83" i="15"/>
  <c r="R86" i="15"/>
  <c r="R13" i="15"/>
  <c r="Q8" i="5" s="1"/>
  <c r="F122" i="12"/>
  <c r="Q123" i="12"/>
  <c r="R123" i="12" s="1"/>
  <c r="P123" i="12"/>
  <c r="O123" i="12"/>
  <c r="N123" i="12"/>
  <c r="J123" i="12"/>
  <c r="F123" i="12"/>
  <c r="C118" i="12"/>
  <c r="E118" i="12"/>
  <c r="D118" i="12"/>
  <c r="F117" i="12"/>
  <c r="J8" i="15" l="1"/>
  <c r="N8" i="15"/>
  <c r="R66" i="15"/>
  <c r="R34" i="15"/>
  <c r="R11" i="15" s="1"/>
  <c r="H29" i="12"/>
  <c r="J29" i="12" s="1"/>
  <c r="H13" i="12"/>
  <c r="J13" i="12" s="1"/>
  <c r="H12" i="12"/>
  <c r="J12" i="12" s="1"/>
  <c r="R8" i="15" l="1"/>
  <c r="D39" i="12"/>
  <c r="E39" i="12"/>
  <c r="C39" i="12"/>
  <c r="O36" i="12"/>
  <c r="P36" i="12"/>
  <c r="P35" i="12"/>
  <c r="O35" i="12"/>
  <c r="F36" i="12"/>
  <c r="F35" i="12"/>
  <c r="C33" i="12"/>
  <c r="O13" i="12"/>
  <c r="O12" i="12"/>
  <c r="N35" i="12" l="1"/>
  <c r="N36" i="12"/>
  <c r="Q79" i="12"/>
  <c r="O79" i="12"/>
  <c r="P79" i="12"/>
  <c r="F79" i="12"/>
  <c r="R79" i="12" s="1"/>
  <c r="M121" i="14" l="1"/>
  <c r="L121" i="14"/>
  <c r="K121" i="14"/>
  <c r="I121" i="14"/>
  <c r="H121" i="14"/>
  <c r="G121" i="14"/>
  <c r="E121" i="14"/>
  <c r="D121" i="14"/>
  <c r="C121" i="14"/>
  <c r="Q120" i="14"/>
  <c r="P120" i="14"/>
  <c r="O120" i="14"/>
  <c r="R120" i="14" s="1"/>
  <c r="N120" i="14"/>
  <c r="J120" i="14"/>
  <c r="F120" i="14"/>
  <c r="Q119" i="14"/>
  <c r="P119" i="14"/>
  <c r="O119" i="14"/>
  <c r="R119" i="14" s="1"/>
  <c r="N119" i="14"/>
  <c r="J119" i="14"/>
  <c r="F119" i="14"/>
  <c r="Q118" i="14"/>
  <c r="P118" i="14"/>
  <c r="O118" i="14"/>
  <c r="R118" i="14" s="1"/>
  <c r="N118" i="14"/>
  <c r="J118" i="14"/>
  <c r="F118" i="14"/>
  <c r="Q117" i="14"/>
  <c r="P117" i="14"/>
  <c r="O117" i="14"/>
  <c r="N117" i="14"/>
  <c r="J117" i="14"/>
  <c r="F117" i="14"/>
  <c r="Q116" i="14"/>
  <c r="P116" i="14"/>
  <c r="O116" i="14"/>
  <c r="R116" i="14" s="1"/>
  <c r="N116" i="14"/>
  <c r="J116" i="14"/>
  <c r="F116" i="14"/>
  <c r="R115" i="14"/>
  <c r="Q115" i="14"/>
  <c r="P115" i="14"/>
  <c r="O115" i="14"/>
  <c r="N115" i="14"/>
  <c r="J115" i="14"/>
  <c r="F115" i="14"/>
  <c r="Q114" i="14"/>
  <c r="P114" i="14"/>
  <c r="O114" i="14"/>
  <c r="R114" i="14" s="1"/>
  <c r="F114" i="14"/>
  <c r="Q113" i="14"/>
  <c r="P113" i="14"/>
  <c r="O113" i="14"/>
  <c r="R113" i="14" s="1"/>
  <c r="F113" i="14"/>
  <c r="Q112" i="14"/>
  <c r="P112" i="14"/>
  <c r="O112" i="14"/>
  <c r="F112" i="14"/>
  <c r="Q111" i="14"/>
  <c r="Q121" i="14" s="1"/>
  <c r="Q109" i="14" s="1"/>
  <c r="P111" i="14"/>
  <c r="R111" i="14" s="1"/>
  <c r="O111" i="14"/>
  <c r="O121" i="14" s="1"/>
  <c r="O109" i="14" s="1"/>
  <c r="N111" i="14"/>
  <c r="N121" i="14" s="1"/>
  <c r="N109" i="14" s="1"/>
  <c r="J111" i="14"/>
  <c r="F111" i="14"/>
  <c r="F121" i="14" s="1"/>
  <c r="F109" i="14" s="1"/>
  <c r="M109" i="14"/>
  <c r="L109" i="14"/>
  <c r="K109" i="14"/>
  <c r="I109" i="14"/>
  <c r="H109" i="14"/>
  <c r="G109" i="14"/>
  <c r="E109" i="14"/>
  <c r="D109" i="14"/>
  <c r="C109" i="14"/>
  <c r="L107" i="14"/>
  <c r="K107" i="14"/>
  <c r="H107" i="14"/>
  <c r="G107" i="14"/>
  <c r="E107" i="14"/>
  <c r="E71" i="14" s="1"/>
  <c r="D107" i="14"/>
  <c r="C107" i="14"/>
  <c r="P106" i="14"/>
  <c r="O106" i="14"/>
  <c r="N106" i="14"/>
  <c r="J106" i="14"/>
  <c r="I106" i="14"/>
  <c r="F106" i="14"/>
  <c r="R106" i="14" s="1"/>
  <c r="Q105" i="14"/>
  <c r="P105" i="14"/>
  <c r="O105" i="14"/>
  <c r="F105" i="14"/>
  <c r="R105" i="14" s="1"/>
  <c r="Q104" i="14"/>
  <c r="P104" i="14"/>
  <c r="O104" i="14"/>
  <c r="F104" i="14"/>
  <c r="R104" i="14" s="1"/>
  <c r="Q103" i="14"/>
  <c r="P103" i="14"/>
  <c r="O103" i="14"/>
  <c r="F103" i="14"/>
  <c r="R103" i="14" s="1"/>
  <c r="Q102" i="14"/>
  <c r="P102" i="14"/>
  <c r="O102" i="14"/>
  <c r="F102" i="14"/>
  <c r="R102" i="14" s="1"/>
  <c r="Q101" i="14"/>
  <c r="P101" i="14"/>
  <c r="O101" i="14"/>
  <c r="F101" i="14"/>
  <c r="R101" i="14" s="1"/>
  <c r="P100" i="14"/>
  <c r="O100" i="14"/>
  <c r="N100" i="14"/>
  <c r="M100" i="14"/>
  <c r="Q100" i="14" s="1"/>
  <c r="J100" i="14"/>
  <c r="I100" i="14"/>
  <c r="F100" i="14"/>
  <c r="Q99" i="14"/>
  <c r="P99" i="14"/>
  <c r="O99" i="14"/>
  <c r="F99" i="14"/>
  <c r="R99" i="14" s="1"/>
  <c r="Q98" i="14"/>
  <c r="P98" i="14"/>
  <c r="O98" i="14"/>
  <c r="F98" i="14"/>
  <c r="R98" i="14" s="1"/>
  <c r="Q97" i="14"/>
  <c r="P97" i="14"/>
  <c r="O97" i="14"/>
  <c r="F97" i="14"/>
  <c r="R97" i="14" s="1"/>
  <c r="P96" i="14"/>
  <c r="O96" i="14"/>
  <c r="N96" i="14"/>
  <c r="J96" i="14"/>
  <c r="I96" i="14"/>
  <c r="M96" i="14" s="1"/>
  <c r="Q96" i="14" s="1"/>
  <c r="F96" i="14"/>
  <c r="Q95" i="14"/>
  <c r="P95" i="14"/>
  <c r="O95" i="14"/>
  <c r="F95" i="14"/>
  <c r="R95" i="14" s="1"/>
  <c r="Q94" i="14"/>
  <c r="P94" i="14"/>
  <c r="O94" i="14"/>
  <c r="F94" i="14"/>
  <c r="R94" i="14" s="1"/>
  <c r="Q93" i="14"/>
  <c r="P93" i="14"/>
  <c r="O93" i="14"/>
  <c r="F93" i="14"/>
  <c r="R93" i="14" s="1"/>
  <c r="Q92" i="14"/>
  <c r="P92" i="14"/>
  <c r="O92" i="14"/>
  <c r="F92" i="14"/>
  <c r="R92" i="14" s="1"/>
  <c r="Q91" i="14"/>
  <c r="P91" i="14"/>
  <c r="O91" i="14"/>
  <c r="F91" i="14"/>
  <c r="R91" i="14" s="1"/>
  <c r="P90" i="14"/>
  <c r="O90" i="14"/>
  <c r="N90" i="14"/>
  <c r="J90" i="14"/>
  <c r="I90" i="14"/>
  <c r="F90" i="14"/>
  <c r="R90" i="14" s="1"/>
  <c r="Q89" i="14"/>
  <c r="P89" i="14"/>
  <c r="O89" i="14"/>
  <c r="F89" i="14"/>
  <c r="R89" i="14" s="1"/>
  <c r="Q88" i="14"/>
  <c r="P88" i="14"/>
  <c r="O88" i="14"/>
  <c r="F88" i="14"/>
  <c r="R88" i="14" s="1"/>
  <c r="Q87" i="14"/>
  <c r="P87" i="14"/>
  <c r="O87" i="14"/>
  <c r="F87" i="14"/>
  <c r="R87" i="14" s="1"/>
  <c r="P86" i="14"/>
  <c r="O86" i="14"/>
  <c r="N86" i="14"/>
  <c r="J86" i="14"/>
  <c r="I86" i="14"/>
  <c r="F86" i="14"/>
  <c r="Q85" i="14"/>
  <c r="P85" i="14"/>
  <c r="O85" i="14"/>
  <c r="F85" i="14"/>
  <c r="R85" i="14" s="1"/>
  <c r="Q84" i="14"/>
  <c r="P84" i="14"/>
  <c r="O84" i="14"/>
  <c r="F84" i="14"/>
  <c r="R84" i="14" s="1"/>
  <c r="Q83" i="14"/>
  <c r="P83" i="14"/>
  <c r="O83" i="14"/>
  <c r="F83" i="14"/>
  <c r="R83" i="14" s="1"/>
  <c r="P82" i="14"/>
  <c r="O82" i="14"/>
  <c r="N82" i="14"/>
  <c r="J82" i="14"/>
  <c r="I82" i="14"/>
  <c r="F82" i="14"/>
  <c r="R82" i="14" s="1"/>
  <c r="Q81" i="14"/>
  <c r="P81" i="14"/>
  <c r="O81" i="14"/>
  <c r="F81" i="14"/>
  <c r="R81" i="14" s="1"/>
  <c r="Q80" i="14"/>
  <c r="P80" i="14"/>
  <c r="O80" i="14"/>
  <c r="F80" i="14"/>
  <c r="R80" i="14" s="1"/>
  <c r="Q79" i="14"/>
  <c r="P79" i="14"/>
  <c r="O79" i="14"/>
  <c r="F79" i="14"/>
  <c r="R79" i="14" s="1"/>
  <c r="P78" i="14"/>
  <c r="O78" i="14"/>
  <c r="N78" i="14"/>
  <c r="N107" i="14" s="1"/>
  <c r="N71" i="14" s="1"/>
  <c r="J78" i="14"/>
  <c r="I78" i="14"/>
  <c r="I107" i="14" s="1"/>
  <c r="I71" i="14" s="1"/>
  <c r="F78" i="14"/>
  <c r="Q77" i="14"/>
  <c r="P77" i="14"/>
  <c r="O77" i="14"/>
  <c r="F77" i="14"/>
  <c r="R77" i="14" s="1"/>
  <c r="Q76" i="14"/>
  <c r="P76" i="14"/>
  <c r="O76" i="14"/>
  <c r="F76" i="14"/>
  <c r="R76" i="14" s="1"/>
  <c r="Q75" i="14"/>
  <c r="P75" i="14"/>
  <c r="O75" i="14"/>
  <c r="F75" i="14"/>
  <c r="R75" i="14" s="1"/>
  <c r="Q74" i="14"/>
  <c r="P74" i="14"/>
  <c r="P107" i="14" s="1"/>
  <c r="P71" i="14" s="1"/>
  <c r="O74" i="14"/>
  <c r="O107" i="14" s="1"/>
  <c r="O71" i="14" s="1"/>
  <c r="F74" i="14"/>
  <c r="F107" i="14" s="1"/>
  <c r="F71" i="14" s="1"/>
  <c r="L71" i="14"/>
  <c r="K71" i="14"/>
  <c r="H71" i="14"/>
  <c r="G71" i="14"/>
  <c r="D71" i="14"/>
  <c r="C71" i="14"/>
  <c r="M69" i="14"/>
  <c r="L69" i="14"/>
  <c r="K69" i="14"/>
  <c r="I69" i="14"/>
  <c r="H69" i="14"/>
  <c r="G69" i="14"/>
  <c r="E69" i="14"/>
  <c r="D69" i="14"/>
  <c r="C69" i="14"/>
  <c r="Q68" i="14"/>
  <c r="P68" i="14"/>
  <c r="O68" i="14"/>
  <c r="N68" i="14"/>
  <c r="Q67" i="14"/>
  <c r="Q69" i="14" s="1"/>
  <c r="P67" i="14"/>
  <c r="O67" i="14"/>
  <c r="O69" i="14" s="1"/>
  <c r="N67" i="14"/>
  <c r="J67" i="14"/>
  <c r="J69" i="14" s="1"/>
  <c r="F67" i="14"/>
  <c r="R67" i="14" s="1"/>
  <c r="M65" i="14"/>
  <c r="L65" i="14"/>
  <c r="K65" i="14"/>
  <c r="J65" i="14"/>
  <c r="I65" i="14"/>
  <c r="H65" i="14"/>
  <c r="G65" i="14"/>
  <c r="E65" i="14"/>
  <c r="D65" i="14"/>
  <c r="C65" i="14"/>
  <c r="Q64" i="14"/>
  <c r="Q65" i="14" s="1"/>
  <c r="P64" i="14"/>
  <c r="P65" i="14" s="1"/>
  <c r="O64" i="14"/>
  <c r="O65" i="14" s="1"/>
  <c r="N64" i="14"/>
  <c r="N65" i="14" s="1"/>
  <c r="J64" i="14"/>
  <c r="F64" i="14"/>
  <c r="F65" i="14" s="1"/>
  <c r="M62" i="14"/>
  <c r="L62" i="14"/>
  <c r="K62" i="14"/>
  <c r="I62" i="14"/>
  <c r="H62" i="14"/>
  <c r="G62" i="14"/>
  <c r="E62" i="14"/>
  <c r="D62" i="14"/>
  <c r="C62" i="14"/>
  <c r="Q61" i="14"/>
  <c r="P61" i="14"/>
  <c r="O61" i="14"/>
  <c r="J61" i="14"/>
  <c r="F61" i="14"/>
  <c r="Q60" i="14"/>
  <c r="Q62" i="14" s="1"/>
  <c r="P60" i="14"/>
  <c r="O60" i="14"/>
  <c r="N60" i="14"/>
  <c r="N62" i="14" s="1"/>
  <c r="J60" i="14"/>
  <c r="J62" i="14" s="1"/>
  <c r="F60" i="14"/>
  <c r="F62" i="14" s="1"/>
  <c r="M58" i="14"/>
  <c r="L58" i="14"/>
  <c r="K58" i="14"/>
  <c r="I58" i="14"/>
  <c r="H58" i="14"/>
  <c r="G58" i="14"/>
  <c r="E58" i="14"/>
  <c r="D58" i="14"/>
  <c r="C58" i="14"/>
  <c r="Q57" i="14"/>
  <c r="P57" i="14"/>
  <c r="O57" i="14"/>
  <c r="N57" i="14"/>
  <c r="J57" i="14"/>
  <c r="F57" i="14"/>
  <c r="R57" i="14" s="1"/>
  <c r="Q56" i="14"/>
  <c r="P56" i="14"/>
  <c r="O56" i="14"/>
  <c r="N56" i="14"/>
  <c r="J56" i="14"/>
  <c r="F56" i="14"/>
  <c r="Q55" i="14"/>
  <c r="P55" i="14"/>
  <c r="O55" i="14"/>
  <c r="N55" i="14"/>
  <c r="J55" i="14"/>
  <c r="F55" i="14"/>
  <c r="Q54" i="14"/>
  <c r="P54" i="14"/>
  <c r="O54" i="14"/>
  <c r="N54" i="14"/>
  <c r="J54" i="14"/>
  <c r="J58" i="14" s="1"/>
  <c r="F54" i="14"/>
  <c r="Q53" i="14"/>
  <c r="P53" i="14"/>
  <c r="P58" i="14" s="1"/>
  <c r="O53" i="14"/>
  <c r="O58" i="14" s="1"/>
  <c r="N53" i="14"/>
  <c r="J53" i="14"/>
  <c r="F53" i="14"/>
  <c r="F58" i="14" s="1"/>
  <c r="N51" i="14"/>
  <c r="M51" i="14"/>
  <c r="L51" i="14"/>
  <c r="K51" i="14"/>
  <c r="I51" i="14"/>
  <c r="H51" i="14"/>
  <c r="G51" i="14"/>
  <c r="G47" i="14" s="1"/>
  <c r="E51" i="14"/>
  <c r="D51" i="14"/>
  <c r="C51" i="14"/>
  <c r="C47" i="14" s="1"/>
  <c r="C7" i="14" s="1"/>
  <c r="R50" i="14"/>
  <c r="F50" i="14"/>
  <c r="Q49" i="14"/>
  <c r="Q51" i="14" s="1"/>
  <c r="P49" i="14"/>
  <c r="P51" i="14" s="1"/>
  <c r="O49" i="14"/>
  <c r="O51" i="14" s="1"/>
  <c r="J49" i="14"/>
  <c r="J51" i="14" s="1"/>
  <c r="F49" i="14"/>
  <c r="F51" i="14" s="1"/>
  <c r="M47" i="14"/>
  <c r="K47" i="14"/>
  <c r="I47" i="14"/>
  <c r="E47" i="14"/>
  <c r="M45" i="14"/>
  <c r="L45" i="14"/>
  <c r="K45" i="14"/>
  <c r="I45" i="14"/>
  <c r="H45" i="14"/>
  <c r="G45" i="14"/>
  <c r="E45" i="14"/>
  <c r="D45" i="14"/>
  <c r="C45" i="14"/>
  <c r="Q44" i="14"/>
  <c r="P44" i="14"/>
  <c r="O44" i="14"/>
  <c r="N44" i="14"/>
  <c r="J44" i="14"/>
  <c r="F44" i="14"/>
  <c r="Q43" i="14"/>
  <c r="P43" i="14"/>
  <c r="O43" i="14"/>
  <c r="N43" i="14"/>
  <c r="R43" i="14" s="1"/>
  <c r="J43" i="14"/>
  <c r="F43" i="14"/>
  <c r="Q42" i="14"/>
  <c r="P42" i="14"/>
  <c r="O42" i="14"/>
  <c r="N42" i="14"/>
  <c r="J42" i="14"/>
  <c r="F42" i="14"/>
  <c r="Q41" i="14"/>
  <c r="P41" i="14"/>
  <c r="O41" i="14"/>
  <c r="N41" i="14"/>
  <c r="R41" i="14" s="1"/>
  <c r="J41" i="14"/>
  <c r="F41" i="14"/>
  <c r="Q40" i="14"/>
  <c r="P40" i="14"/>
  <c r="O40" i="14"/>
  <c r="N40" i="14"/>
  <c r="J40" i="14"/>
  <c r="F40" i="14"/>
  <c r="Q39" i="14"/>
  <c r="P39" i="14"/>
  <c r="O39" i="14"/>
  <c r="N39" i="14"/>
  <c r="N45" i="14" s="1"/>
  <c r="J39" i="14"/>
  <c r="J45" i="14" s="1"/>
  <c r="F39" i="14"/>
  <c r="Q37" i="14"/>
  <c r="M37" i="14"/>
  <c r="L37" i="14"/>
  <c r="K37" i="14"/>
  <c r="I37" i="14"/>
  <c r="H37" i="14"/>
  <c r="G37" i="14"/>
  <c r="E37" i="14"/>
  <c r="D37" i="14"/>
  <c r="C37" i="14"/>
  <c r="P36" i="14"/>
  <c r="P37" i="14" s="1"/>
  <c r="O36" i="14"/>
  <c r="N36" i="14"/>
  <c r="N37" i="14" s="1"/>
  <c r="J36" i="14"/>
  <c r="F36" i="14"/>
  <c r="F37" i="14" s="1"/>
  <c r="P35" i="14"/>
  <c r="O35" i="14"/>
  <c r="O37" i="14" s="1"/>
  <c r="N35" i="14"/>
  <c r="J35" i="14"/>
  <c r="F35" i="14"/>
  <c r="M33" i="14"/>
  <c r="K33" i="14"/>
  <c r="I33" i="14"/>
  <c r="G33" i="14"/>
  <c r="E33" i="14"/>
  <c r="C33" i="14"/>
  <c r="Q32" i="14"/>
  <c r="P32" i="14"/>
  <c r="O32" i="14"/>
  <c r="N32" i="14"/>
  <c r="J32" i="14"/>
  <c r="F32" i="14"/>
  <c r="P31" i="14"/>
  <c r="O31" i="14"/>
  <c r="N31" i="14"/>
  <c r="J31" i="14"/>
  <c r="F31" i="14"/>
  <c r="O30" i="14"/>
  <c r="N30" i="14"/>
  <c r="J30" i="14"/>
  <c r="D30" i="14"/>
  <c r="P30" i="14" s="1"/>
  <c r="P29" i="14"/>
  <c r="O29" i="14"/>
  <c r="N29" i="14"/>
  <c r="J29" i="14"/>
  <c r="F29" i="14"/>
  <c r="D29" i="14"/>
  <c r="P28" i="14"/>
  <c r="O28" i="14"/>
  <c r="N28" i="14"/>
  <c r="J28" i="14"/>
  <c r="F28" i="14"/>
  <c r="P27" i="14"/>
  <c r="O27" i="14"/>
  <c r="N27" i="14"/>
  <c r="J27" i="14"/>
  <c r="F27" i="14"/>
  <c r="P26" i="14"/>
  <c r="O26" i="14"/>
  <c r="N26" i="14"/>
  <c r="J26" i="14"/>
  <c r="R26" i="14" s="1"/>
  <c r="F26" i="14"/>
  <c r="P25" i="14"/>
  <c r="O25" i="14"/>
  <c r="N25" i="14"/>
  <c r="J25" i="14"/>
  <c r="F25" i="14"/>
  <c r="P24" i="14"/>
  <c r="O24" i="14"/>
  <c r="J24" i="14"/>
  <c r="F24" i="14"/>
  <c r="P23" i="14"/>
  <c r="O23" i="14"/>
  <c r="N23" i="14"/>
  <c r="J23" i="14"/>
  <c r="F23" i="14"/>
  <c r="P22" i="14"/>
  <c r="O22" i="14"/>
  <c r="N22" i="14"/>
  <c r="J22" i="14"/>
  <c r="F22" i="14"/>
  <c r="R22" i="14" s="1"/>
  <c r="P21" i="14"/>
  <c r="O21" i="14"/>
  <c r="N21" i="14"/>
  <c r="J21" i="14"/>
  <c r="F21" i="14"/>
  <c r="P20" i="14"/>
  <c r="O20" i="14"/>
  <c r="N20" i="14"/>
  <c r="J20" i="14"/>
  <c r="F20" i="14"/>
  <c r="D20" i="14"/>
  <c r="P19" i="14"/>
  <c r="O19" i="14"/>
  <c r="N19" i="14"/>
  <c r="J19" i="14"/>
  <c r="F19" i="14"/>
  <c r="P18" i="14"/>
  <c r="O18" i="14"/>
  <c r="N18" i="14"/>
  <c r="J18" i="14"/>
  <c r="R18" i="14" s="1"/>
  <c r="F18" i="14"/>
  <c r="Q17" i="14"/>
  <c r="P17" i="14"/>
  <c r="O17" i="14"/>
  <c r="J17" i="14"/>
  <c r="R17" i="14" s="1"/>
  <c r="F17" i="14"/>
  <c r="Q16" i="14"/>
  <c r="P16" i="14"/>
  <c r="O16" i="14"/>
  <c r="N16" i="14"/>
  <c r="R16" i="14" s="1"/>
  <c r="Q15" i="14"/>
  <c r="P15" i="14"/>
  <c r="O15" i="14"/>
  <c r="N15" i="14"/>
  <c r="J15" i="14"/>
  <c r="F15" i="14"/>
  <c r="R15" i="14" s="1"/>
  <c r="O14" i="14"/>
  <c r="L14" i="14"/>
  <c r="L33" i="14" s="1"/>
  <c r="L10" i="14" s="1"/>
  <c r="O13" i="14"/>
  <c r="N13" i="14"/>
  <c r="H13" i="14"/>
  <c r="H33" i="14" s="1"/>
  <c r="H10" i="14" s="1"/>
  <c r="F13" i="14"/>
  <c r="O12" i="14"/>
  <c r="D12" i="14"/>
  <c r="D33" i="14" s="1"/>
  <c r="D10" i="14" s="1"/>
  <c r="M10" i="14"/>
  <c r="K10" i="14"/>
  <c r="K7" i="14" s="1"/>
  <c r="I10" i="14"/>
  <c r="G10" i="14"/>
  <c r="G7" i="14" s="1"/>
  <c r="E10" i="14"/>
  <c r="C10" i="14"/>
  <c r="C10" i="5"/>
  <c r="D10" i="5"/>
  <c r="J10" i="5"/>
  <c r="K10" i="5"/>
  <c r="K9" i="5" s="1"/>
  <c r="K7" i="5" s="1"/>
  <c r="L10" i="5"/>
  <c r="L9" i="5" s="1"/>
  <c r="L7" i="5" s="1"/>
  <c r="C11" i="5"/>
  <c r="D11" i="5"/>
  <c r="E11" i="5"/>
  <c r="F11" i="5"/>
  <c r="F9" i="5" s="1"/>
  <c r="G11" i="5"/>
  <c r="G9" i="5" s="1"/>
  <c r="H11" i="5"/>
  <c r="H9" i="5" s="1"/>
  <c r="I11" i="5"/>
  <c r="I9" i="5" s="1"/>
  <c r="B11" i="5"/>
  <c r="N11" i="5" s="1"/>
  <c r="B10" i="5"/>
  <c r="A11" i="5"/>
  <c r="A10" i="5"/>
  <c r="P69" i="14" l="1"/>
  <c r="J107" i="14"/>
  <c r="J71" i="14" s="1"/>
  <c r="E7" i="14"/>
  <c r="N10" i="5"/>
  <c r="B9" i="5"/>
  <c r="B7" i="5" s="1"/>
  <c r="O11" i="5"/>
  <c r="P10" i="5"/>
  <c r="D9" i="5"/>
  <c r="P9" i="5" s="1"/>
  <c r="O33" i="14"/>
  <c r="Q33" i="14"/>
  <c r="R19" i="14"/>
  <c r="R23" i="14"/>
  <c r="R27" i="14"/>
  <c r="R31" i="14"/>
  <c r="R32" i="14"/>
  <c r="R40" i="14"/>
  <c r="R42" i="14"/>
  <c r="R44" i="14"/>
  <c r="O45" i="14"/>
  <c r="Q58" i="14"/>
  <c r="R61" i="14"/>
  <c r="F69" i="14"/>
  <c r="R100" i="14"/>
  <c r="R112" i="14"/>
  <c r="P11" i="5"/>
  <c r="Q11" i="5" s="1"/>
  <c r="O10" i="5"/>
  <c r="C9" i="5"/>
  <c r="O9" i="5" s="1"/>
  <c r="L7" i="14"/>
  <c r="R20" i="14"/>
  <c r="R24" i="14"/>
  <c r="R28" i="14"/>
  <c r="R35" i="14"/>
  <c r="F45" i="14"/>
  <c r="P45" i="14"/>
  <c r="N58" i="14"/>
  <c r="R54" i="14"/>
  <c r="R55" i="14"/>
  <c r="N69" i="14"/>
  <c r="L47" i="14"/>
  <c r="R78" i="14"/>
  <c r="R86" i="14"/>
  <c r="R96" i="14"/>
  <c r="J121" i="14"/>
  <c r="J109" i="14" s="1"/>
  <c r="R117" i="14"/>
  <c r="R121" i="14" s="1"/>
  <c r="R109" i="14" s="1"/>
  <c r="R21" i="14"/>
  <c r="R25" i="14"/>
  <c r="R29" i="14"/>
  <c r="J37" i="14"/>
  <c r="Q45" i="14"/>
  <c r="R56" i="14"/>
  <c r="P62" i="14"/>
  <c r="O62" i="14"/>
  <c r="D47" i="14"/>
  <c r="D7" i="14" s="1"/>
  <c r="H47" i="14"/>
  <c r="H7" i="14" s="1"/>
  <c r="I7" i="14"/>
  <c r="F7" i="5"/>
  <c r="J9" i="5"/>
  <c r="P47" i="14"/>
  <c r="F47" i="14"/>
  <c r="J47" i="14"/>
  <c r="Q47" i="14"/>
  <c r="N47" i="14"/>
  <c r="R45" i="14"/>
  <c r="O47" i="14"/>
  <c r="P13" i="14"/>
  <c r="R39" i="14"/>
  <c r="P12" i="14"/>
  <c r="J13" i="14"/>
  <c r="J33" i="14" s="1"/>
  <c r="J10" i="14" s="1"/>
  <c r="P14" i="14"/>
  <c r="R36" i="14"/>
  <c r="R49" i="14"/>
  <c r="R51" i="14" s="1"/>
  <c r="R60" i="14"/>
  <c r="P121" i="14"/>
  <c r="P109" i="14" s="1"/>
  <c r="R53" i="14"/>
  <c r="R64" i="14"/>
  <c r="R65" i="14" s="1"/>
  <c r="R68" i="14"/>
  <c r="R69" i="14" s="1"/>
  <c r="M78" i="14"/>
  <c r="Q78" i="14" s="1"/>
  <c r="Q107" i="14" s="1"/>
  <c r="Q71" i="14" s="1"/>
  <c r="M82" i="14"/>
  <c r="Q82" i="14" s="1"/>
  <c r="M86" i="14"/>
  <c r="Q86" i="14" s="1"/>
  <c r="M90" i="14"/>
  <c r="Q90" i="14" s="1"/>
  <c r="M106" i="14"/>
  <c r="Q106" i="14" s="1"/>
  <c r="F12" i="14"/>
  <c r="N14" i="14"/>
  <c r="R14" i="14" s="1"/>
  <c r="F30" i="14"/>
  <c r="R30" i="14" s="1"/>
  <c r="R74" i="14"/>
  <c r="R52" i="12"/>
  <c r="J121" i="12"/>
  <c r="D7" i="5" l="1"/>
  <c r="R62" i="14"/>
  <c r="J7" i="14"/>
  <c r="R13" i="14"/>
  <c r="Q10" i="14"/>
  <c r="Q7" i="14" s="1"/>
  <c r="O10" i="14"/>
  <c r="O7" i="14" s="1"/>
  <c r="R107" i="14"/>
  <c r="R71" i="14" s="1"/>
  <c r="R58" i="14"/>
  <c r="R47" i="14" s="1"/>
  <c r="R37" i="14"/>
  <c r="N9" i="5"/>
  <c r="Q9" i="5" s="1"/>
  <c r="Q10" i="5"/>
  <c r="M9" i="5"/>
  <c r="J7" i="5"/>
  <c r="N7" i="5" s="1"/>
  <c r="M107" i="14"/>
  <c r="M71" i="14" s="1"/>
  <c r="M7" i="14" s="1"/>
  <c r="N33" i="14"/>
  <c r="N10" i="14" s="1"/>
  <c r="N7" i="14" s="1"/>
  <c r="F33" i="14"/>
  <c r="F10" i="14" s="1"/>
  <c r="F7" i="14" s="1"/>
  <c r="R12" i="14"/>
  <c r="R33" i="14" s="1"/>
  <c r="R10" i="14" s="1"/>
  <c r="P33" i="14"/>
  <c r="P10" i="14" s="1"/>
  <c r="P7" i="14" s="1"/>
  <c r="O56" i="12"/>
  <c r="P56" i="12"/>
  <c r="Q56" i="12"/>
  <c r="O57" i="12"/>
  <c r="P57" i="12"/>
  <c r="Q57" i="12"/>
  <c r="O58" i="12"/>
  <c r="P58" i="12"/>
  <c r="Q58" i="12"/>
  <c r="O59" i="12"/>
  <c r="P59" i="12"/>
  <c r="Q59" i="12"/>
  <c r="P55" i="12"/>
  <c r="Q55" i="12"/>
  <c r="O55" i="12"/>
  <c r="N56" i="12"/>
  <c r="N57" i="12"/>
  <c r="N58" i="12"/>
  <c r="N59" i="12"/>
  <c r="N55" i="12"/>
  <c r="I60" i="12"/>
  <c r="H60" i="12"/>
  <c r="G60" i="12"/>
  <c r="J59" i="12"/>
  <c r="J58" i="12"/>
  <c r="J57" i="12"/>
  <c r="J56" i="12"/>
  <c r="J55" i="12"/>
  <c r="R55" i="12" s="1"/>
  <c r="D60" i="12"/>
  <c r="E60" i="12"/>
  <c r="K60" i="12"/>
  <c r="L60" i="12"/>
  <c r="M60" i="12"/>
  <c r="C60" i="12"/>
  <c r="F56" i="12"/>
  <c r="F57" i="12"/>
  <c r="F58" i="12"/>
  <c r="F59" i="12"/>
  <c r="F55" i="12"/>
  <c r="O63" i="12"/>
  <c r="P63" i="12"/>
  <c r="Q63" i="12"/>
  <c r="D64" i="12"/>
  <c r="E64" i="12"/>
  <c r="G64" i="12"/>
  <c r="H64" i="12"/>
  <c r="I64" i="12"/>
  <c r="K64" i="12"/>
  <c r="L64" i="12"/>
  <c r="M64" i="12"/>
  <c r="C64" i="12"/>
  <c r="J63" i="12"/>
  <c r="F63" i="12"/>
  <c r="R7" i="14" l="1"/>
  <c r="R63" i="12"/>
  <c r="M7" i="5"/>
  <c r="O60" i="12"/>
  <c r="R59" i="12"/>
  <c r="R57" i="12"/>
  <c r="Q60" i="12"/>
  <c r="R56" i="12"/>
  <c r="R58" i="12"/>
  <c r="P60" i="12"/>
  <c r="F60" i="12"/>
  <c r="J60" i="12"/>
  <c r="N60" i="12"/>
  <c r="Q126" i="12"/>
  <c r="P126" i="12"/>
  <c r="O126" i="12"/>
  <c r="N126" i="12"/>
  <c r="J126" i="12"/>
  <c r="F126" i="12"/>
  <c r="F124" i="12"/>
  <c r="Q119" i="12"/>
  <c r="P119" i="12"/>
  <c r="O119" i="12"/>
  <c r="N119" i="12"/>
  <c r="J119" i="12"/>
  <c r="F119" i="12"/>
  <c r="F116" i="12"/>
  <c r="F118" i="12"/>
  <c r="O115" i="12"/>
  <c r="P115" i="12"/>
  <c r="Q115" i="12"/>
  <c r="O116" i="12"/>
  <c r="P116" i="12"/>
  <c r="Q116" i="12"/>
  <c r="O118" i="12"/>
  <c r="P118" i="12"/>
  <c r="Q118" i="12"/>
  <c r="F115" i="12"/>
  <c r="R60" i="12" l="1"/>
  <c r="R126" i="12"/>
  <c r="R119" i="12"/>
  <c r="R115" i="12"/>
  <c r="R118" i="12"/>
  <c r="R116" i="12"/>
  <c r="N16" i="12"/>
  <c r="O16" i="12"/>
  <c r="P16" i="12"/>
  <c r="Q16" i="12"/>
  <c r="R16" i="12"/>
  <c r="O14" i="12"/>
  <c r="L14" i="12"/>
  <c r="N14" i="12" l="1"/>
  <c r="R14" i="12" s="1"/>
  <c r="P14" i="12"/>
  <c r="M106" i="13"/>
  <c r="L106" i="13"/>
  <c r="L99" i="13" s="1"/>
  <c r="K106" i="13"/>
  <c r="K99" i="13" s="1"/>
  <c r="I106" i="13"/>
  <c r="H106" i="13"/>
  <c r="G106" i="13"/>
  <c r="G99" i="13" s="1"/>
  <c r="E106" i="13"/>
  <c r="E99" i="13" s="1"/>
  <c r="D106" i="13"/>
  <c r="C106" i="13"/>
  <c r="C99" i="13" s="1"/>
  <c r="Q105" i="13"/>
  <c r="P105" i="13"/>
  <c r="O105" i="13"/>
  <c r="N105" i="13"/>
  <c r="J105" i="13"/>
  <c r="F105" i="13"/>
  <c r="Q104" i="13"/>
  <c r="P104" i="13"/>
  <c r="O104" i="13"/>
  <c r="R104" i="13" s="1"/>
  <c r="N104" i="13"/>
  <c r="J104" i="13"/>
  <c r="F104" i="13"/>
  <c r="Q103" i="13"/>
  <c r="P103" i="13"/>
  <c r="O103" i="13"/>
  <c r="N103" i="13"/>
  <c r="J103" i="13"/>
  <c r="F103" i="13"/>
  <c r="Q102" i="13"/>
  <c r="P102" i="13"/>
  <c r="O102" i="13"/>
  <c r="R102" i="13" s="1"/>
  <c r="N102" i="13"/>
  <c r="J102" i="13"/>
  <c r="F102" i="13"/>
  <c r="Q101" i="13"/>
  <c r="Q106" i="13" s="1"/>
  <c r="Q99" i="13" s="1"/>
  <c r="P101" i="13"/>
  <c r="O101" i="13"/>
  <c r="N101" i="13"/>
  <c r="N106" i="13" s="1"/>
  <c r="N99" i="13" s="1"/>
  <c r="J101" i="13"/>
  <c r="J106" i="13" s="1"/>
  <c r="J99" i="13" s="1"/>
  <c r="F101" i="13"/>
  <c r="M99" i="13"/>
  <c r="I99" i="13"/>
  <c r="H99" i="13"/>
  <c r="D99" i="13"/>
  <c r="L97" i="13"/>
  <c r="L61" i="13" s="1"/>
  <c r="K97" i="13"/>
  <c r="K61" i="13" s="1"/>
  <c r="H97" i="13"/>
  <c r="G97" i="13"/>
  <c r="E97" i="13"/>
  <c r="E61" i="13" s="1"/>
  <c r="D97" i="13"/>
  <c r="C97" i="13"/>
  <c r="P96" i="13"/>
  <c r="O96" i="13"/>
  <c r="N96" i="13"/>
  <c r="J96" i="13"/>
  <c r="I96" i="13"/>
  <c r="M96" i="13" s="1"/>
  <c r="Q96" i="13" s="1"/>
  <c r="F96" i="13"/>
  <c r="Q95" i="13"/>
  <c r="P95" i="13"/>
  <c r="O95" i="13"/>
  <c r="F95" i="13"/>
  <c r="R95" i="13" s="1"/>
  <c r="Q94" i="13"/>
  <c r="P94" i="13"/>
  <c r="O94" i="13"/>
  <c r="F94" i="13"/>
  <c r="R94" i="13" s="1"/>
  <c r="Q93" i="13"/>
  <c r="P93" i="13"/>
  <c r="O93" i="13"/>
  <c r="F93" i="13"/>
  <c r="R93" i="13" s="1"/>
  <c r="Q92" i="13"/>
  <c r="P92" i="13"/>
  <c r="O92" i="13"/>
  <c r="F92" i="13"/>
  <c r="R92" i="13" s="1"/>
  <c r="Q91" i="13"/>
  <c r="P91" i="13"/>
  <c r="O91" i="13"/>
  <c r="F91" i="13"/>
  <c r="R91" i="13" s="1"/>
  <c r="P90" i="13"/>
  <c r="O90" i="13"/>
  <c r="N90" i="13"/>
  <c r="J90" i="13"/>
  <c r="I90" i="13"/>
  <c r="F90" i="13"/>
  <c r="R90" i="13" s="1"/>
  <c r="Q89" i="13"/>
  <c r="P89" i="13"/>
  <c r="O89" i="13"/>
  <c r="F89" i="13"/>
  <c r="R89" i="13" s="1"/>
  <c r="Q88" i="13"/>
  <c r="P88" i="13"/>
  <c r="O88" i="13"/>
  <c r="F88" i="13"/>
  <c r="R88" i="13" s="1"/>
  <c r="Q87" i="13"/>
  <c r="P87" i="13"/>
  <c r="O87" i="13"/>
  <c r="F87" i="13"/>
  <c r="R87" i="13" s="1"/>
  <c r="P86" i="13"/>
  <c r="O86" i="13"/>
  <c r="N86" i="13"/>
  <c r="J86" i="13"/>
  <c r="I86" i="13"/>
  <c r="F86" i="13"/>
  <c r="Q85" i="13"/>
  <c r="P85" i="13"/>
  <c r="O85" i="13"/>
  <c r="F85" i="13"/>
  <c r="R85" i="13" s="1"/>
  <c r="Q84" i="13"/>
  <c r="P84" i="13"/>
  <c r="O84" i="13"/>
  <c r="F84" i="13"/>
  <c r="R84" i="13" s="1"/>
  <c r="Q83" i="13"/>
  <c r="P83" i="13"/>
  <c r="O83" i="13"/>
  <c r="F83" i="13"/>
  <c r="R83" i="13" s="1"/>
  <c r="Q82" i="13"/>
  <c r="P82" i="13"/>
  <c r="O82" i="13"/>
  <c r="F82" i="13"/>
  <c r="R82" i="13" s="1"/>
  <c r="Q81" i="13"/>
  <c r="P81" i="13"/>
  <c r="O81" i="13"/>
  <c r="F81" i="13"/>
  <c r="R81" i="13" s="1"/>
  <c r="P80" i="13"/>
  <c r="O80" i="13"/>
  <c r="N80" i="13"/>
  <c r="J80" i="13"/>
  <c r="I80" i="13"/>
  <c r="M80" i="13" s="1"/>
  <c r="Q80" i="13" s="1"/>
  <c r="F80" i="13"/>
  <c r="R80" i="13" s="1"/>
  <c r="Q79" i="13"/>
  <c r="P79" i="13"/>
  <c r="O79" i="13"/>
  <c r="F79" i="13"/>
  <c r="R79" i="13" s="1"/>
  <c r="Q78" i="13"/>
  <c r="P78" i="13"/>
  <c r="O78" i="13"/>
  <c r="F78" i="13"/>
  <c r="R78" i="13" s="1"/>
  <c r="Q77" i="13"/>
  <c r="P77" i="13"/>
  <c r="O77" i="13"/>
  <c r="F77" i="13"/>
  <c r="R77" i="13" s="1"/>
  <c r="P76" i="13"/>
  <c r="O76" i="13"/>
  <c r="N76" i="13"/>
  <c r="M76" i="13"/>
  <c r="Q76" i="13" s="1"/>
  <c r="J76" i="13"/>
  <c r="I76" i="13"/>
  <c r="F76" i="13"/>
  <c r="R76" i="13" s="1"/>
  <c r="Q75" i="13"/>
  <c r="P75" i="13"/>
  <c r="O75" i="13"/>
  <c r="F75" i="13"/>
  <c r="R75" i="13" s="1"/>
  <c r="Q74" i="13"/>
  <c r="P74" i="13"/>
  <c r="O74" i="13"/>
  <c r="F74" i="13"/>
  <c r="R74" i="13" s="1"/>
  <c r="Q73" i="13"/>
  <c r="P73" i="13"/>
  <c r="O73" i="13"/>
  <c r="F73" i="13"/>
  <c r="R73" i="13" s="1"/>
  <c r="P72" i="13"/>
  <c r="O72" i="13"/>
  <c r="N72" i="13"/>
  <c r="M72" i="13"/>
  <c r="Q72" i="13" s="1"/>
  <c r="J72" i="13"/>
  <c r="I72" i="13"/>
  <c r="F72" i="13"/>
  <c r="Q71" i="13"/>
  <c r="P71" i="13"/>
  <c r="O71" i="13"/>
  <c r="F71" i="13"/>
  <c r="R71" i="13" s="1"/>
  <c r="Q70" i="13"/>
  <c r="P70" i="13"/>
  <c r="O70" i="13"/>
  <c r="F70" i="13"/>
  <c r="R70" i="13" s="1"/>
  <c r="Q69" i="13"/>
  <c r="P69" i="13"/>
  <c r="O69" i="13"/>
  <c r="F69" i="13"/>
  <c r="R69" i="13" s="1"/>
  <c r="P68" i="13"/>
  <c r="O68" i="13"/>
  <c r="N68" i="13"/>
  <c r="J68" i="13"/>
  <c r="I68" i="13"/>
  <c r="M68" i="13" s="1"/>
  <c r="F68" i="13"/>
  <c r="Q67" i="13"/>
  <c r="P67" i="13"/>
  <c r="O67" i="13"/>
  <c r="F67" i="13"/>
  <c r="R67" i="13" s="1"/>
  <c r="Q66" i="13"/>
  <c r="P66" i="13"/>
  <c r="O66" i="13"/>
  <c r="F66" i="13"/>
  <c r="R66" i="13" s="1"/>
  <c r="Q65" i="13"/>
  <c r="P65" i="13"/>
  <c r="O65" i="13"/>
  <c r="F65" i="13"/>
  <c r="R65" i="13" s="1"/>
  <c r="Q64" i="13"/>
  <c r="P64" i="13"/>
  <c r="O64" i="13"/>
  <c r="F64" i="13"/>
  <c r="H61" i="13"/>
  <c r="G61" i="13"/>
  <c r="D61" i="13"/>
  <c r="C61" i="13"/>
  <c r="M59" i="13"/>
  <c r="L59" i="13"/>
  <c r="K59" i="13"/>
  <c r="K45" i="13" s="1"/>
  <c r="I59" i="13"/>
  <c r="H59" i="13"/>
  <c r="G59" i="13"/>
  <c r="E59" i="13"/>
  <c r="D59" i="13"/>
  <c r="C59" i="13"/>
  <c r="Q58" i="13"/>
  <c r="Q59" i="13" s="1"/>
  <c r="P58" i="13"/>
  <c r="O58" i="13"/>
  <c r="N58" i="13"/>
  <c r="R58" i="13" s="1"/>
  <c r="Q57" i="13"/>
  <c r="P57" i="13"/>
  <c r="P59" i="13" s="1"/>
  <c r="O57" i="13"/>
  <c r="N57" i="13"/>
  <c r="N59" i="13" s="1"/>
  <c r="J57" i="13"/>
  <c r="J59" i="13" s="1"/>
  <c r="F57" i="13"/>
  <c r="F59" i="13" s="1"/>
  <c r="M55" i="13"/>
  <c r="L55" i="13"/>
  <c r="K55" i="13"/>
  <c r="I55" i="13"/>
  <c r="H55" i="13"/>
  <c r="G55" i="13"/>
  <c r="E55" i="13"/>
  <c r="D55" i="13"/>
  <c r="C55" i="13"/>
  <c r="Q54" i="13"/>
  <c r="Q55" i="13" s="1"/>
  <c r="P54" i="13"/>
  <c r="P55" i="13" s="1"/>
  <c r="O54" i="13"/>
  <c r="O55" i="13" s="1"/>
  <c r="N54" i="13"/>
  <c r="N55" i="13" s="1"/>
  <c r="J54" i="13"/>
  <c r="J55" i="13" s="1"/>
  <c r="F54" i="13"/>
  <c r="F55" i="13" s="1"/>
  <c r="M52" i="13"/>
  <c r="L52" i="13"/>
  <c r="K52" i="13"/>
  <c r="I52" i="13"/>
  <c r="H52" i="13"/>
  <c r="G52" i="13"/>
  <c r="E52" i="13"/>
  <c r="D52" i="13"/>
  <c r="D45" i="13" s="1"/>
  <c r="C52" i="13"/>
  <c r="Q51" i="13"/>
  <c r="Q52" i="13" s="1"/>
  <c r="P51" i="13"/>
  <c r="P52" i="13" s="1"/>
  <c r="O51" i="13"/>
  <c r="O52" i="13" s="1"/>
  <c r="N51" i="13"/>
  <c r="N52" i="13" s="1"/>
  <c r="J51" i="13"/>
  <c r="J52" i="13" s="1"/>
  <c r="F51" i="13"/>
  <c r="F52" i="13" s="1"/>
  <c r="Q49" i="13"/>
  <c r="N49" i="13"/>
  <c r="M49" i="13"/>
  <c r="M45" i="13" s="1"/>
  <c r="L49" i="13"/>
  <c r="L45" i="13" s="1"/>
  <c r="K49" i="13"/>
  <c r="I49" i="13"/>
  <c r="H49" i="13"/>
  <c r="G49" i="13"/>
  <c r="E49" i="13"/>
  <c r="D49" i="13"/>
  <c r="C49" i="13"/>
  <c r="F48" i="13"/>
  <c r="Q47" i="13"/>
  <c r="P47" i="13"/>
  <c r="P49" i="13" s="1"/>
  <c r="O47" i="13"/>
  <c r="O49" i="13" s="1"/>
  <c r="J47" i="13"/>
  <c r="J49" i="13" s="1"/>
  <c r="F47" i="13"/>
  <c r="F49" i="13" s="1"/>
  <c r="M43" i="13"/>
  <c r="L43" i="13"/>
  <c r="K43" i="13"/>
  <c r="I43" i="13"/>
  <c r="H43" i="13"/>
  <c r="G43" i="13"/>
  <c r="E43" i="13"/>
  <c r="D43" i="13"/>
  <c r="C43" i="13"/>
  <c r="Q42" i="13"/>
  <c r="P42" i="13"/>
  <c r="O42" i="13"/>
  <c r="N42" i="13"/>
  <c r="J42" i="13"/>
  <c r="F42" i="13"/>
  <c r="Q41" i="13"/>
  <c r="P41" i="13"/>
  <c r="O41" i="13"/>
  <c r="N41" i="13"/>
  <c r="J41" i="13"/>
  <c r="F41" i="13"/>
  <c r="Q40" i="13"/>
  <c r="P40" i="13"/>
  <c r="O40" i="13"/>
  <c r="N40" i="13"/>
  <c r="J40" i="13"/>
  <c r="F40" i="13"/>
  <c r="Q39" i="13"/>
  <c r="P39" i="13"/>
  <c r="O39" i="13"/>
  <c r="N39" i="13"/>
  <c r="J39" i="13"/>
  <c r="F39" i="13"/>
  <c r="Q38" i="13"/>
  <c r="P38" i="13"/>
  <c r="O38" i="13"/>
  <c r="N38" i="13"/>
  <c r="J38" i="13"/>
  <c r="F38" i="13"/>
  <c r="Q37" i="13"/>
  <c r="P37" i="13"/>
  <c r="O37" i="13"/>
  <c r="N37" i="13"/>
  <c r="J37" i="13"/>
  <c r="F37" i="13"/>
  <c r="F43" i="13" s="1"/>
  <c r="Q35" i="13"/>
  <c r="M35" i="13"/>
  <c r="L35" i="13"/>
  <c r="K35" i="13"/>
  <c r="K10" i="13" s="1"/>
  <c r="I35" i="13"/>
  <c r="H35" i="13"/>
  <c r="G35" i="13"/>
  <c r="E35" i="13"/>
  <c r="D35" i="13"/>
  <c r="C35" i="13"/>
  <c r="P34" i="13"/>
  <c r="O34" i="13"/>
  <c r="N34" i="13"/>
  <c r="N35" i="13" s="1"/>
  <c r="J34" i="13"/>
  <c r="F34" i="13"/>
  <c r="P33" i="13"/>
  <c r="O33" i="13"/>
  <c r="N33" i="13"/>
  <c r="J33" i="13"/>
  <c r="F33" i="13"/>
  <c r="M31" i="13"/>
  <c r="K31" i="13"/>
  <c r="I31" i="13"/>
  <c r="G31" i="13"/>
  <c r="E31" i="13"/>
  <c r="E10" i="13" s="1"/>
  <c r="C31" i="13"/>
  <c r="Q30" i="13"/>
  <c r="P30" i="13"/>
  <c r="O30" i="13"/>
  <c r="N30" i="13"/>
  <c r="J30" i="13"/>
  <c r="F30" i="13"/>
  <c r="P29" i="13"/>
  <c r="O29" i="13"/>
  <c r="N29" i="13"/>
  <c r="J29" i="13"/>
  <c r="F29" i="13"/>
  <c r="R29" i="13" s="1"/>
  <c r="O28" i="13"/>
  <c r="N28" i="13"/>
  <c r="J28" i="13"/>
  <c r="D28" i="13"/>
  <c r="P28" i="13" s="1"/>
  <c r="O27" i="13"/>
  <c r="N27" i="13"/>
  <c r="J27" i="13"/>
  <c r="D27" i="13"/>
  <c r="P27" i="13" s="1"/>
  <c r="P26" i="13"/>
  <c r="O26" i="13"/>
  <c r="N26" i="13"/>
  <c r="J26" i="13"/>
  <c r="F26" i="13"/>
  <c r="P25" i="13"/>
  <c r="O25" i="13"/>
  <c r="N25" i="13"/>
  <c r="J25" i="13"/>
  <c r="F25" i="13"/>
  <c r="P24" i="13"/>
  <c r="O24" i="13"/>
  <c r="N24" i="13"/>
  <c r="J24" i="13"/>
  <c r="F24" i="13"/>
  <c r="P23" i="13"/>
  <c r="O23" i="13"/>
  <c r="N23" i="13"/>
  <c r="J23" i="13"/>
  <c r="F23" i="13"/>
  <c r="P22" i="13"/>
  <c r="O22" i="13"/>
  <c r="J22" i="13"/>
  <c r="F22" i="13"/>
  <c r="P21" i="13"/>
  <c r="O21" i="13"/>
  <c r="N21" i="13"/>
  <c r="J21" i="13"/>
  <c r="F21" i="13"/>
  <c r="P20" i="13"/>
  <c r="O20" i="13"/>
  <c r="N20" i="13"/>
  <c r="J20" i="13"/>
  <c r="F20" i="13"/>
  <c r="R20" i="13" s="1"/>
  <c r="P19" i="13"/>
  <c r="O19" i="13"/>
  <c r="N19" i="13"/>
  <c r="J19" i="13"/>
  <c r="R19" i="13" s="1"/>
  <c r="F19" i="13"/>
  <c r="O18" i="13"/>
  <c r="N18" i="13"/>
  <c r="J18" i="13"/>
  <c r="D18" i="13"/>
  <c r="P18" i="13" s="1"/>
  <c r="P17" i="13"/>
  <c r="O17" i="13"/>
  <c r="N17" i="13"/>
  <c r="J17" i="13"/>
  <c r="F17" i="13"/>
  <c r="P16" i="13"/>
  <c r="O16" i="13"/>
  <c r="N16" i="13"/>
  <c r="J16" i="13"/>
  <c r="F16" i="13"/>
  <c r="Q15" i="13"/>
  <c r="P15" i="13"/>
  <c r="O15" i="13"/>
  <c r="J15" i="13"/>
  <c r="F15" i="13"/>
  <c r="Q14" i="13"/>
  <c r="P14" i="13"/>
  <c r="O14" i="13"/>
  <c r="N14" i="13"/>
  <c r="J14" i="13"/>
  <c r="F14" i="13"/>
  <c r="O13" i="13"/>
  <c r="N13" i="13"/>
  <c r="L13" i="13"/>
  <c r="L31" i="13" s="1"/>
  <c r="H13" i="13"/>
  <c r="H31" i="13" s="1"/>
  <c r="F13" i="13"/>
  <c r="P12" i="13"/>
  <c r="O12" i="13"/>
  <c r="D12" i="13"/>
  <c r="F12" i="13" s="1"/>
  <c r="R12" i="13" s="1"/>
  <c r="M10" i="13"/>
  <c r="C10" i="13"/>
  <c r="R40" i="13" l="1"/>
  <c r="F35" i="13"/>
  <c r="G10" i="13"/>
  <c r="R37" i="13"/>
  <c r="R39" i="13"/>
  <c r="R41" i="13"/>
  <c r="Q43" i="13"/>
  <c r="I45" i="13"/>
  <c r="P97" i="13"/>
  <c r="P61" i="13" s="1"/>
  <c r="R96" i="13"/>
  <c r="R38" i="13"/>
  <c r="R42" i="13"/>
  <c r="L10" i="13"/>
  <c r="F27" i="13"/>
  <c r="R27" i="13" s="1"/>
  <c r="R30" i="13"/>
  <c r="E45" i="13"/>
  <c r="H45" i="13"/>
  <c r="P45" i="13"/>
  <c r="K7" i="13"/>
  <c r="D31" i="13"/>
  <c r="D10" i="13" s="1"/>
  <c r="D7" i="13" s="1"/>
  <c r="R15" i="13"/>
  <c r="R16" i="13"/>
  <c r="R25" i="13"/>
  <c r="R26" i="13"/>
  <c r="O35" i="13"/>
  <c r="N43" i="13"/>
  <c r="C45" i="13"/>
  <c r="C7" i="13" s="1"/>
  <c r="R72" i="13"/>
  <c r="F106" i="13"/>
  <c r="F99" i="13" s="1"/>
  <c r="N31" i="13"/>
  <c r="N10" i="13" s="1"/>
  <c r="G45" i="13"/>
  <c r="G7" i="13" s="1"/>
  <c r="J97" i="13"/>
  <c r="J61" i="13" s="1"/>
  <c r="I10" i="13"/>
  <c r="H10" i="13"/>
  <c r="H7" i="13" s="1"/>
  <c r="R14" i="13"/>
  <c r="R21" i="13"/>
  <c r="R22" i="13"/>
  <c r="R33" i="13"/>
  <c r="P35" i="13"/>
  <c r="O43" i="13"/>
  <c r="O59" i="13"/>
  <c r="O45" i="13" s="1"/>
  <c r="F97" i="13"/>
  <c r="F61" i="13" s="1"/>
  <c r="R68" i="13"/>
  <c r="N97" i="13"/>
  <c r="N61" i="13" s="1"/>
  <c r="R86" i="13"/>
  <c r="R101" i="13"/>
  <c r="R103" i="13"/>
  <c r="O31" i="13"/>
  <c r="L7" i="13"/>
  <c r="Q31" i="13"/>
  <c r="Q10" i="13" s="1"/>
  <c r="R17" i="13"/>
  <c r="R23" i="13"/>
  <c r="R24" i="13"/>
  <c r="R34" i="13"/>
  <c r="R35" i="13" s="1"/>
  <c r="P43" i="13"/>
  <c r="E7" i="13"/>
  <c r="O97" i="13"/>
  <c r="O61" i="13" s="1"/>
  <c r="I97" i="13"/>
  <c r="I61" i="13" s="1"/>
  <c r="P106" i="13"/>
  <c r="P99" i="13" s="1"/>
  <c r="R105" i="13"/>
  <c r="J45" i="13"/>
  <c r="Q45" i="13"/>
  <c r="N45" i="13"/>
  <c r="F45" i="13"/>
  <c r="N7" i="13"/>
  <c r="F31" i="13"/>
  <c r="F10" i="13" s="1"/>
  <c r="F7" i="13" s="1"/>
  <c r="J35" i="13"/>
  <c r="R47" i="13"/>
  <c r="R49" i="13" s="1"/>
  <c r="R51" i="13"/>
  <c r="R52" i="13" s="1"/>
  <c r="O106" i="13"/>
  <c r="O99" i="13" s="1"/>
  <c r="J13" i="13"/>
  <c r="J31" i="13" s="1"/>
  <c r="P13" i="13"/>
  <c r="P31" i="13" s="1"/>
  <c r="P10" i="13" s="1"/>
  <c r="P7" i="13" s="1"/>
  <c r="F18" i="13"/>
  <c r="R18" i="13" s="1"/>
  <c r="M86" i="13"/>
  <c r="Q86" i="13" s="1"/>
  <c r="M90" i="13"/>
  <c r="Q90" i="13" s="1"/>
  <c r="R64" i="13"/>
  <c r="F28" i="13"/>
  <c r="R28" i="13" s="1"/>
  <c r="J43" i="13"/>
  <c r="R43" i="13" s="1"/>
  <c r="R57" i="13"/>
  <c r="R59" i="13" s="1"/>
  <c r="R54" i="13"/>
  <c r="R55" i="13" s="1"/>
  <c r="Q68" i="13"/>
  <c r="R106" i="13" l="1"/>
  <c r="R99" i="13" s="1"/>
  <c r="I7" i="13"/>
  <c r="O10" i="13"/>
  <c r="O7" i="13" s="1"/>
  <c r="R97" i="13"/>
  <c r="R61" i="13" s="1"/>
  <c r="R45" i="13"/>
  <c r="J10" i="13"/>
  <c r="J7" i="13" s="1"/>
  <c r="Q97" i="13"/>
  <c r="Q61" i="13" s="1"/>
  <c r="Q7" i="13" s="1"/>
  <c r="M97" i="13"/>
  <c r="M61" i="13" s="1"/>
  <c r="M7" i="13" s="1"/>
  <c r="R13" i="13"/>
  <c r="R31" i="13" s="1"/>
  <c r="R10" i="13" s="1"/>
  <c r="O77" i="12"/>
  <c r="P77" i="12"/>
  <c r="Q77" i="12"/>
  <c r="O78" i="12"/>
  <c r="P78" i="12"/>
  <c r="Q78" i="12"/>
  <c r="O80" i="12"/>
  <c r="P80" i="12"/>
  <c r="Q80" i="12"/>
  <c r="O81" i="12"/>
  <c r="P81" i="12"/>
  <c r="O82" i="12"/>
  <c r="P82" i="12"/>
  <c r="Q82" i="12"/>
  <c r="O83" i="12"/>
  <c r="P83" i="12"/>
  <c r="Q83" i="12"/>
  <c r="O84" i="12"/>
  <c r="P84" i="12"/>
  <c r="Q84" i="12"/>
  <c r="O85" i="12"/>
  <c r="P85" i="12"/>
  <c r="O86" i="12"/>
  <c r="P86" i="12"/>
  <c r="Q86" i="12"/>
  <c r="O87" i="12"/>
  <c r="P87" i="12"/>
  <c r="Q87" i="12"/>
  <c r="O88" i="12"/>
  <c r="P88" i="12"/>
  <c r="Q88" i="12"/>
  <c r="O89" i="12"/>
  <c r="P89" i="12"/>
  <c r="O90" i="12"/>
  <c r="P90" i="12"/>
  <c r="Q90" i="12"/>
  <c r="O91" i="12"/>
  <c r="P91" i="12"/>
  <c r="Q91" i="12"/>
  <c r="O92" i="12"/>
  <c r="P92" i="12"/>
  <c r="Q92" i="12"/>
  <c r="O93" i="12"/>
  <c r="P93" i="12"/>
  <c r="O94" i="12"/>
  <c r="P94" i="12"/>
  <c r="Q94" i="12"/>
  <c r="O95" i="12"/>
  <c r="P95" i="12"/>
  <c r="Q95" i="12"/>
  <c r="O96" i="12"/>
  <c r="P96" i="12"/>
  <c r="Q96" i="12"/>
  <c r="O97" i="12"/>
  <c r="P97" i="12"/>
  <c r="Q97" i="12"/>
  <c r="O98" i="12"/>
  <c r="P98" i="12"/>
  <c r="Q98" i="12"/>
  <c r="O99" i="12"/>
  <c r="P99" i="12"/>
  <c r="O100" i="12"/>
  <c r="P100" i="12"/>
  <c r="Q100" i="12"/>
  <c r="O101" i="12"/>
  <c r="P101" i="12"/>
  <c r="Q101" i="12"/>
  <c r="O102" i="12"/>
  <c r="P102" i="12"/>
  <c r="Q102" i="12"/>
  <c r="O103" i="12"/>
  <c r="P103" i="12"/>
  <c r="O104" i="12"/>
  <c r="P104" i="12"/>
  <c r="Q104" i="12"/>
  <c r="O105" i="12"/>
  <c r="P105" i="12"/>
  <c r="Q105" i="12"/>
  <c r="O106" i="12"/>
  <c r="P106" i="12"/>
  <c r="Q106" i="12"/>
  <c r="O107" i="12"/>
  <c r="P107" i="12"/>
  <c r="Q107" i="12"/>
  <c r="O108" i="12"/>
  <c r="P108" i="12"/>
  <c r="Q108" i="12"/>
  <c r="O109" i="12"/>
  <c r="P109" i="12"/>
  <c r="Q76" i="12"/>
  <c r="P76" i="12"/>
  <c r="O76" i="12"/>
  <c r="N109" i="12"/>
  <c r="N103" i="12"/>
  <c r="N99" i="12"/>
  <c r="N93" i="12"/>
  <c r="N89" i="12"/>
  <c r="N85" i="12"/>
  <c r="N81" i="12"/>
  <c r="J109" i="12"/>
  <c r="J103" i="12"/>
  <c r="J99" i="12"/>
  <c r="J93" i="12"/>
  <c r="J89" i="12"/>
  <c r="J85" i="12"/>
  <c r="J81" i="12"/>
  <c r="R7" i="13" l="1"/>
  <c r="O110" i="12"/>
  <c r="P110" i="12"/>
  <c r="P29" i="12"/>
  <c r="M128" i="12"/>
  <c r="M112" i="12" s="1"/>
  <c r="L128" i="12"/>
  <c r="L112" i="12" s="1"/>
  <c r="K128" i="12"/>
  <c r="K112" i="12" s="1"/>
  <c r="I128" i="12"/>
  <c r="I112" i="12" s="1"/>
  <c r="H128" i="12"/>
  <c r="H112" i="12" s="1"/>
  <c r="G128" i="12"/>
  <c r="G112" i="12" s="1"/>
  <c r="E128" i="12"/>
  <c r="E112" i="12" s="1"/>
  <c r="D128" i="12"/>
  <c r="D112" i="12" s="1"/>
  <c r="C128" i="12"/>
  <c r="C112" i="12" s="1"/>
  <c r="Q127" i="12"/>
  <c r="P127" i="12"/>
  <c r="O127" i="12"/>
  <c r="N127" i="12"/>
  <c r="J127" i="12"/>
  <c r="F127" i="12"/>
  <c r="Q125" i="12"/>
  <c r="P125" i="12"/>
  <c r="O125" i="12"/>
  <c r="N125" i="12"/>
  <c r="J125" i="12"/>
  <c r="F125" i="12"/>
  <c r="Q124" i="12"/>
  <c r="P124" i="12"/>
  <c r="O124" i="12"/>
  <c r="N124" i="12"/>
  <c r="J124" i="12"/>
  <c r="Q121" i="12"/>
  <c r="P121" i="12"/>
  <c r="O121" i="12"/>
  <c r="N121" i="12"/>
  <c r="F121" i="12"/>
  <c r="Q114" i="12"/>
  <c r="P114" i="12"/>
  <c r="O114" i="12"/>
  <c r="N114" i="12"/>
  <c r="J114" i="12"/>
  <c r="F114" i="12"/>
  <c r="E110" i="12"/>
  <c r="E73" i="12" s="1"/>
  <c r="D110" i="12"/>
  <c r="D73" i="12" s="1"/>
  <c r="C110" i="12"/>
  <c r="C73" i="12" s="1"/>
  <c r="I109" i="12"/>
  <c r="F109" i="12"/>
  <c r="R109" i="12" s="1"/>
  <c r="F108" i="12"/>
  <c r="R108" i="12" s="1"/>
  <c r="F107" i="12"/>
  <c r="R107" i="12" s="1"/>
  <c r="F106" i="12"/>
  <c r="R106" i="12" s="1"/>
  <c r="F105" i="12"/>
  <c r="R105" i="12" s="1"/>
  <c r="F104" i="12"/>
  <c r="F103" i="12"/>
  <c r="R103" i="12" s="1"/>
  <c r="F102" i="12"/>
  <c r="R102" i="12" s="1"/>
  <c r="F101" i="12"/>
  <c r="R101" i="12" s="1"/>
  <c r="F100" i="12"/>
  <c r="R100" i="12" s="1"/>
  <c r="I99" i="12"/>
  <c r="F99" i="12"/>
  <c r="R99" i="12" s="1"/>
  <c r="F98" i="12"/>
  <c r="R98" i="12" s="1"/>
  <c r="F97" i="12"/>
  <c r="R97" i="12" s="1"/>
  <c r="F96" i="12"/>
  <c r="R96" i="12" s="1"/>
  <c r="F95" i="12"/>
  <c r="R95" i="12" s="1"/>
  <c r="F94" i="12"/>
  <c r="R94" i="12" s="1"/>
  <c r="I93" i="12"/>
  <c r="F93" i="12"/>
  <c r="R93" i="12" s="1"/>
  <c r="F92" i="12"/>
  <c r="R92" i="12" s="1"/>
  <c r="F91" i="12"/>
  <c r="R91" i="12" s="1"/>
  <c r="F90" i="12"/>
  <c r="R90" i="12" s="1"/>
  <c r="I89" i="12"/>
  <c r="F89" i="12"/>
  <c r="R89" i="12" s="1"/>
  <c r="F88" i="12"/>
  <c r="R88" i="12" s="1"/>
  <c r="F87" i="12"/>
  <c r="R87" i="12" s="1"/>
  <c r="F86" i="12"/>
  <c r="R86" i="12" s="1"/>
  <c r="I85" i="12"/>
  <c r="F85" i="12"/>
  <c r="R85" i="12" s="1"/>
  <c r="F84" i="12"/>
  <c r="R84" i="12" s="1"/>
  <c r="F83" i="12"/>
  <c r="R83" i="12" s="1"/>
  <c r="F82" i="12"/>
  <c r="R82" i="12" s="1"/>
  <c r="I81" i="12"/>
  <c r="G110" i="12"/>
  <c r="G73" i="12" s="1"/>
  <c r="F81" i="12"/>
  <c r="R81" i="12" s="1"/>
  <c r="F80" i="12"/>
  <c r="R80" i="12" s="1"/>
  <c r="F78" i="12"/>
  <c r="R78" i="12" s="1"/>
  <c r="F77" i="12"/>
  <c r="R77" i="12" s="1"/>
  <c r="F76" i="12"/>
  <c r="R76" i="12" s="1"/>
  <c r="M71" i="12"/>
  <c r="L71" i="12"/>
  <c r="K71" i="12"/>
  <c r="I71" i="12"/>
  <c r="H71" i="12"/>
  <c r="G71" i="12"/>
  <c r="E71" i="12"/>
  <c r="D71" i="12"/>
  <c r="C71" i="12"/>
  <c r="Q70" i="12"/>
  <c r="P70" i="12"/>
  <c r="O70" i="12"/>
  <c r="N70" i="12"/>
  <c r="R70" i="12" s="1"/>
  <c r="Q69" i="12"/>
  <c r="Q71" i="12" s="1"/>
  <c r="P69" i="12"/>
  <c r="O69" i="12"/>
  <c r="O71" i="12" s="1"/>
  <c r="N69" i="12"/>
  <c r="N71" i="12" s="1"/>
  <c r="J69" i="12"/>
  <c r="J71" i="12" s="1"/>
  <c r="F69" i="12"/>
  <c r="F71" i="12" s="1"/>
  <c r="M67" i="12"/>
  <c r="L67" i="12"/>
  <c r="K67" i="12"/>
  <c r="I67" i="12"/>
  <c r="H67" i="12"/>
  <c r="G67" i="12"/>
  <c r="E67" i="12"/>
  <c r="D67" i="12"/>
  <c r="C67" i="12"/>
  <c r="Q66" i="12"/>
  <c r="Q67" i="12" s="1"/>
  <c r="P66" i="12"/>
  <c r="P67" i="12" s="1"/>
  <c r="O66" i="12"/>
  <c r="O67" i="12" s="1"/>
  <c r="N66" i="12"/>
  <c r="N67" i="12" s="1"/>
  <c r="J66" i="12"/>
  <c r="J67" i="12" s="1"/>
  <c r="F66" i="12"/>
  <c r="F67" i="12" s="1"/>
  <c r="Q62" i="12"/>
  <c r="Q64" i="12" s="1"/>
  <c r="P62" i="12"/>
  <c r="P64" i="12" s="1"/>
  <c r="O62" i="12"/>
  <c r="O64" i="12" s="1"/>
  <c r="N62" i="12"/>
  <c r="N64" i="12" s="1"/>
  <c r="J62" i="12"/>
  <c r="F64" i="12"/>
  <c r="N53" i="12"/>
  <c r="M53" i="12"/>
  <c r="L53" i="12"/>
  <c r="K53" i="12"/>
  <c r="I53" i="12"/>
  <c r="H53" i="12"/>
  <c r="G53" i="12"/>
  <c r="E53" i="12"/>
  <c r="D53" i="12"/>
  <c r="C53" i="12"/>
  <c r="F52" i="12"/>
  <c r="Q51" i="12"/>
  <c r="Q53" i="12" s="1"/>
  <c r="P51" i="12"/>
  <c r="O51" i="12"/>
  <c r="J51" i="12"/>
  <c r="J53" i="12" s="1"/>
  <c r="F51" i="12"/>
  <c r="M47" i="12"/>
  <c r="L47" i="12"/>
  <c r="K47" i="12"/>
  <c r="I47" i="12"/>
  <c r="H47" i="12"/>
  <c r="G47" i="12"/>
  <c r="E47" i="12"/>
  <c r="D47" i="12"/>
  <c r="C47" i="12"/>
  <c r="Q46" i="12"/>
  <c r="P46" i="12"/>
  <c r="O46" i="12"/>
  <c r="N46" i="12"/>
  <c r="J46" i="12"/>
  <c r="F46" i="12"/>
  <c r="Q45" i="12"/>
  <c r="P45" i="12"/>
  <c r="O45" i="12"/>
  <c r="N45" i="12"/>
  <c r="J45" i="12"/>
  <c r="F45" i="12"/>
  <c r="Q44" i="12"/>
  <c r="P44" i="12"/>
  <c r="O44" i="12"/>
  <c r="N44" i="12"/>
  <c r="J44" i="12"/>
  <c r="F44" i="12"/>
  <c r="Q43" i="12"/>
  <c r="P43" i="12"/>
  <c r="O43" i="12"/>
  <c r="N43" i="12"/>
  <c r="J43" i="12"/>
  <c r="F43" i="12"/>
  <c r="Q42" i="12"/>
  <c r="P42" i="12"/>
  <c r="O42" i="12"/>
  <c r="N42" i="12"/>
  <c r="J42" i="12"/>
  <c r="F42" i="12"/>
  <c r="Q41" i="12"/>
  <c r="P41" i="12"/>
  <c r="O41" i="12"/>
  <c r="N41" i="12"/>
  <c r="J41" i="12"/>
  <c r="F41" i="12"/>
  <c r="Q39" i="12"/>
  <c r="M39" i="12"/>
  <c r="L39" i="12"/>
  <c r="K39" i="12"/>
  <c r="I39" i="12"/>
  <c r="H39" i="12"/>
  <c r="G39" i="12"/>
  <c r="P38" i="12"/>
  <c r="O38" i="12"/>
  <c r="N38" i="12"/>
  <c r="J38" i="12"/>
  <c r="F38" i="12"/>
  <c r="P37" i="12"/>
  <c r="O37" i="12"/>
  <c r="N37" i="12"/>
  <c r="J37" i="12"/>
  <c r="F37" i="12"/>
  <c r="M33" i="12"/>
  <c r="K33" i="12"/>
  <c r="I33" i="12"/>
  <c r="G33" i="12"/>
  <c r="E33" i="12"/>
  <c r="Q32" i="12"/>
  <c r="P32" i="12"/>
  <c r="O32" i="12"/>
  <c r="N32" i="12"/>
  <c r="J32" i="12"/>
  <c r="F32" i="12"/>
  <c r="P31" i="12"/>
  <c r="O31" i="12"/>
  <c r="N31" i="12"/>
  <c r="J31" i="12"/>
  <c r="F31" i="12"/>
  <c r="P30" i="12"/>
  <c r="O30" i="12"/>
  <c r="N30" i="12"/>
  <c r="J30" i="12"/>
  <c r="F30" i="12"/>
  <c r="O29" i="12"/>
  <c r="N29" i="12"/>
  <c r="P28" i="12"/>
  <c r="O28" i="12"/>
  <c r="N28" i="12"/>
  <c r="J28" i="12"/>
  <c r="F28" i="12"/>
  <c r="P27" i="12"/>
  <c r="O27" i="12"/>
  <c r="N27" i="12"/>
  <c r="J27" i="12"/>
  <c r="F27" i="12"/>
  <c r="P26" i="12"/>
  <c r="O26" i="12"/>
  <c r="N26" i="12"/>
  <c r="J26" i="12"/>
  <c r="F26" i="12"/>
  <c r="P25" i="12"/>
  <c r="O25" i="12"/>
  <c r="N25" i="12"/>
  <c r="J25" i="12"/>
  <c r="F25" i="12"/>
  <c r="P24" i="12"/>
  <c r="O24" i="12"/>
  <c r="J24" i="12"/>
  <c r="F24" i="12"/>
  <c r="P23" i="12"/>
  <c r="O23" i="12"/>
  <c r="N23" i="12"/>
  <c r="J23" i="12"/>
  <c r="F23" i="12"/>
  <c r="P22" i="12"/>
  <c r="O22" i="12"/>
  <c r="N22" i="12"/>
  <c r="J22" i="12"/>
  <c r="F22" i="12"/>
  <c r="P21" i="12"/>
  <c r="O21" i="12"/>
  <c r="N21" i="12"/>
  <c r="J21" i="12"/>
  <c r="F21" i="12"/>
  <c r="P20" i="12"/>
  <c r="O20" i="12"/>
  <c r="N20" i="12"/>
  <c r="J20" i="12"/>
  <c r="F20" i="12"/>
  <c r="P19" i="12"/>
  <c r="O19" i="12"/>
  <c r="N19" i="12"/>
  <c r="J19" i="12"/>
  <c r="F19" i="12"/>
  <c r="P18" i="12"/>
  <c r="O18" i="12"/>
  <c r="N18" i="12"/>
  <c r="J18" i="12"/>
  <c r="F18" i="12"/>
  <c r="Q17" i="12"/>
  <c r="P17" i="12"/>
  <c r="O17" i="12"/>
  <c r="J17" i="12"/>
  <c r="F17" i="12"/>
  <c r="Q15" i="12"/>
  <c r="P15" i="12"/>
  <c r="O15" i="12"/>
  <c r="N15" i="12"/>
  <c r="J15" i="12"/>
  <c r="F15" i="12"/>
  <c r="L33" i="12"/>
  <c r="P13" i="12"/>
  <c r="E49" i="12" l="1"/>
  <c r="K49" i="12"/>
  <c r="F39" i="12"/>
  <c r="H49" i="12"/>
  <c r="M49" i="12"/>
  <c r="J64" i="12"/>
  <c r="J49" i="12" s="1"/>
  <c r="E10" i="5"/>
  <c r="E9" i="5" s="1"/>
  <c r="E7" i="5" s="1"/>
  <c r="M10" i="5"/>
  <c r="N49" i="12"/>
  <c r="C49" i="12"/>
  <c r="G49" i="12"/>
  <c r="I49" i="12"/>
  <c r="L49" i="12"/>
  <c r="P12" i="12"/>
  <c r="P33" i="12" s="1"/>
  <c r="C7" i="5"/>
  <c r="H33" i="12"/>
  <c r="H10" i="12" s="1"/>
  <c r="G7" i="5"/>
  <c r="R104" i="12"/>
  <c r="R110" i="12" s="1"/>
  <c r="Q49" i="12"/>
  <c r="P53" i="12"/>
  <c r="D49" i="12"/>
  <c r="F53" i="12"/>
  <c r="F49" i="12" s="1"/>
  <c r="O53" i="12"/>
  <c r="O49" i="12" s="1"/>
  <c r="P39" i="12"/>
  <c r="P128" i="12"/>
  <c r="P112" i="12" s="1"/>
  <c r="O39" i="12"/>
  <c r="F29" i="12"/>
  <c r="I10" i="12"/>
  <c r="R24" i="12"/>
  <c r="E10" i="12"/>
  <c r="E7" i="12" s="1"/>
  <c r="M10" i="12"/>
  <c r="O128" i="12"/>
  <c r="O112" i="12" s="1"/>
  <c r="R121" i="12"/>
  <c r="N47" i="12"/>
  <c r="R19" i="12"/>
  <c r="R23" i="12"/>
  <c r="R17" i="12"/>
  <c r="R21" i="12"/>
  <c r="G10" i="12"/>
  <c r="R124" i="12"/>
  <c r="K10" i="12"/>
  <c r="R26" i="12"/>
  <c r="R30" i="12"/>
  <c r="L10" i="12"/>
  <c r="R25" i="12"/>
  <c r="R37" i="12"/>
  <c r="I110" i="12"/>
  <c r="I73" i="12" s="1"/>
  <c r="F128" i="12"/>
  <c r="F112" i="12" s="1"/>
  <c r="R18" i="12"/>
  <c r="R41" i="12"/>
  <c r="R45" i="12"/>
  <c r="Q47" i="12"/>
  <c r="P71" i="12"/>
  <c r="P49" i="12" s="1"/>
  <c r="R114" i="12"/>
  <c r="R15" i="12"/>
  <c r="R27" i="12"/>
  <c r="R28" i="12"/>
  <c r="R31" i="12"/>
  <c r="R32" i="12"/>
  <c r="N39" i="12"/>
  <c r="R43" i="12"/>
  <c r="R51" i="12"/>
  <c r="N128" i="12"/>
  <c r="N112" i="12" s="1"/>
  <c r="R125" i="12"/>
  <c r="Q128" i="12"/>
  <c r="Q112" i="12" s="1"/>
  <c r="R46" i="12"/>
  <c r="P47" i="12"/>
  <c r="C10" i="12"/>
  <c r="F47" i="12"/>
  <c r="O47" i="12"/>
  <c r="O33" i="12"/>
  <c r="R62" i="12"/>
  <c r="R64" i="12" s="1"/>
  <c r="H110" i="12"/>
  <c r="H73" i="12" s="1"/>
  <c r="N13" i="12"/>
  <c r="Q33" i="12"/>
  <c r="R22" i="12"/>
  <c r="R42" i="12"/>
  <c r="R69" i="12"/>
  <c r="R71" i="12" s="1"/>
  <c r="F110" i="12"/>
  <c r="F73" i="12" s="1"/>
  <c r="R127" i="12"/>
  <c r="F12" i="12"/>
  <c r="R20" i="12"/>
  <c r="D33" i="12"/>
  <c r="D10" i="12" s="1"/>
  <c r="J39" i="12"/>
  <c r="R44" i="12"/>
  <c r="J47" i="12"/>
  <c r="J128" i="12"/>
  <c r="J112" i="12" s="1"/>
  <c r="M99" i="12"/>
  <c r="M103" i="12"/>
  <c r="R66" i="12"/>
  <c r="R67" i="12" s="1"/>
  <c r="M81" i="12"/>
  <c r="M85" i="12"/>
  <c r="M89" i="12"/>
  <c r="M93" i="12"/>
  <c r="M109" i="12"/>
  <c r="F13" i="12"/>
  <c r="R38" i="12"/>
  <c r="D97" i="10"/>
  <c r="E97" i="10"/>
  <c r="C97" i="10"/>
  <c r="R13" i="12" l="1"/>
  <c r="O7" i="5"/>
  <c r="Q93" i="12"/>
  <c r="Q85" i="12"/>
  <c r="Q99" i="12"/>
  <c r="H7" i="5"/>
  <c r="P7" i="5" s="1"/>
  <c r="Q109" i="12"/>
  <c r="Q89" i="12"/>
  <c r="Q103" i="12"/>
  <c r="J33" i="12"/>
  <c r="J10" i="12" s="1"/>
  <c r="N33" i="12"/>
  <c r="N10" i="12" s="1"/>
  <c r="R29" i="12"/>
  <c r="R53" i="12"/>
  <c r="R49" i="12" s="1"/>
  <c r="I7" i="12"/>
  <c r="Q7" i="12" s="1"/>
  <c r="H7" i="12"/>
  <c r="D7" i="12"/>
  <c r="C7" i="12"/>
  <c r="G7" i="12"/>
  <c r="R128" i="12"/>
  <c r="R112" i="12" s="1"/>
  <c r="Q10" i="12"/>
  <c r="M110" i="12"/>
  <c r="M73" i="12" s="1"/>
  <c r="M7" i="12" s="1"/>
  <c r="R39" i="12"/>
  <c r="Q81" i="12"/>
  <c r="L110" i="12"/>
  <c r="L73" i="12" s="1"/>
  <c r="L7" i="12" s="1"/>
  <c r="R47" i="12"/>
  <c r="P10" i="12"/>
  <c r="O10" i="12"/>
  <c r="O73" i="12"/>
  <c r="P73" i="12"/>
  <c r="J110" i="12"/>
  <c r="J73" i="12" s="1"/>
  <c r="N110" i="12"/>
  <c r="N73" i="12" s="1"/>
  <c r="K110" i="12"/>
  <c r="K73" i="12" s="1"/>
  <c r="K7" i="12" s="1"/>
  <c r="F33" i="12"/>
  <c r="R12" i="12"/>
  <c r="F95" i="10"/>
  <c r="F89" i="10"/>
  <c r="R89" i="10" s="1"/>
  <c r="F85" i="10"/>
  <c r="R85" i="10" s="1"/>
  <c r="F79" i="10"/>
  <c r="R79" i="10" s="1"/>
  <c r="F75" i="10"/>
  <c r="O95" i="10"/>
  <c r="P95" i="10"/>
  <c r="Q95" i="10"/>
  <c r="R95" i="10"/>
  <c r="O89" i="10"/>
  <c r="P89" i="10"/>
  <c r="Q89" i="10"/>
  <c r="O85" i="10"/>
  <c r="P85" i="10"/>
  <c r="Q85" i="10"/>
  <c r="O79" i="10"/>
  <c r="P79" i="10"/>
  <c r="Q79" i="10"/>
  <c r="O75" i="10"/>
  <c r="P75" i="10"/>
  <c r="Q75" i="10"/>
  <c r="R75" i="10"/>
  <c r="O71" i="10"/>
  <c r="P71" i="10"/>
  <c r="Q71" i="10"/>
  <c r="F71" i="10"/>
  <c r="R71" i="10" s="1"/>
  <c r="O7" i="12" l="1"/>
  <c r="R10" i="12"/>
  <c r="Q7" i="5"/>
  <c r="P7" i="12"/>
  <c r="F10" i="12"/>
  <c r="F7" i="12" s="1"/>
  <c r="Q110" i="12"/>
  <c r="Q73" i="12" s="1"/>
  <c r="I7" i="5"/>
  <c r="N7" i="12"/>
  <c r="J7" i="12"/>
  <c r="R73" i="12"/>
  <c r="R33" i="12"/>
  <c r="D59" i="10"/>
  <c r="E59" i="10"/>
  <c r="G59" i="10"/>
  <c r="H59" i="10"/>
  <c r="I59" i="10"/>
  <c r="K59" i="10"/>
  <c r="L59" i="10"/>
  <c r="M59" i="10"/>
  <c r="C59" i="10"/>
  <c r="O58" i="10"/>
  <c r="P58" i="10"/>
  <c r="Q58" i="10"/>
  <c r="Q59" i="10" s="1"/>
  <c r="N58" i="10"/>
  <c r="R58" i="10" s="1"/>
  <c r="F34" i="10"/>
  <c r="Q57" i="10"/>
  <c r="P57" i="10"/>
  <c r="O57" i="10"/>
  <c r="O59" i="10" s="1"/>
  <c r="N57" i="10"/>
  <c r="N59" i="10" s="1"/>
  <c r="J57" i="10"/>
  <c r="J59" i="10" s="1"/>
  <c r="F57" i="10"/>
  <c r="F59" i="10" s="1"/>
  <c r="M55" i="10"/>
  <c r="L55" i="10"/>
  <c r="K55" i="10"/>
  <c r="I55" i="10"/>
  <c r="H55" i="10"/>
  <c r="G55" i="10"/>
  <c r="E55" i="10"/>
  <c r="D55" i="10"/>
  <c r="C55" i="10"/>
  <c r="Q54" i="10"/>
  <c r="Q55" i="10" s="1"/>
  <c r="P54" i="10"/>
  <c r="P55" i="10" s="1"/>
  <c r="O54" i="10"/>
  <c r="O55" i="10" s="1"/>
  <c r="N54" i="10"/>
  <c r="N55" i="10" s="1"/>
  <c r="J54" i="10"/>
  <c r="J55" i="10" s="1"/>
  <c r="F54" i="10"/>
  <c r="F55" i="10" s="1"/>
  <c r="M52" i="10"/>
  <c r="L52" i="10"/>
  <c r="K52" i="10"/>
  <c r="I52" i="10"/>
  <c r="H52" i="10"/>
  <c r="G52" i="10"/>
  <c r="E52" i="10"/>
  <c r="D52" i="10"/>
  <c r="C52" i="10"/>
  <c r="Q51" i="10"/>
  <c r="Q52" i="10" s="1"/>
  <c r="P51" i="10"/>
  <c r="P52" i="10" s="1"/>
  <c r="O51" i="10"/>
  <c r="O52" i="10" s="1"/>
  <c r="N51" i="10"/>
  <c r="N52" i="10" s="1"/>
  <c r="J51" i="10"/>
  <c r="J52" i="10" s="1"/>
  <c r="F51" i="10"/>
  <c r="F52" i="10" s="1"/>
  <c r="D49" i="10"/>
  <c r="E49" i="10"/>
  <c r="G49" i="10"/>
  <c r="H49" i="10"/>
  <c r="I49" i="10"/>
  <c r="K49" i="10"/>
  <c r="L49" i="10"/>
  <c r="M49" i="10"/>
  <c r="N49" i="10"/>
  <c r="C49" i="10"/>
  <c r="P59" i="10" l="1"/>
  <c r="N45" i="10"/>
  <c r="R7" i="12"/>
  <c r="I45" i="10"/>
  <c r="L45" i="10"/>
  <c r="H45" i="10"/>
  <c r="D45" i="10"/>
  <c r="M45" i="10"/>
  <c r="E45" i="10"/>
  <c r="C45" i="10"/>
  <c r="K45" i="10"/>
  <c r="G45" i="10"/>
  <c r="R54" i="10"/>
  <c r="R55" i="10" s="1"/>
  <c r="R51" i="10"/>
  <c r="R52" i="10" s="1"/>
  <c r="R57" i="10"/>
  <c r="R59" i="10" s="1"/>
  <c r="M117" i="10"/>
  <c r="L117" i="10"/>
  <c r="K117" i="10"/>
  <c r="I117" i="10"/>
  <c r="H117" i="10"/>
  <c r="G117" i="10"/>
  <c r="E117" i="10"/>
  <c r="D117" i="10"/>
  <c r="C117" i="10"/>
  <c r="Q116" i="10"/>
  <c r="Q117" i="10" s="1"/>
  <c r="P116" i="10"/>
  <c r="P117" i="10" s="1"/>
  <c r="O116" i="10"/>
  <c r="O117" i="10" s="1"/>
  <c r="N116" i="10"/>
  <c r="N117" i="10" s="1"/>
  <c r="J116" i="10"/>
  <c r="J117" i="10" s="1"/>
  <c r="F116" i="10"/>
  <c r="F117" i="10" s="1"/>
  <c r="F48" i="10"/>
  <c r="R116" i="10" l="1"/>
  <c r="R117" i="10" s="1"/>
  <c r="Q94" i="10"/>
  <c r="P94" i="10"/>
  <c r="O94" i="10"/>
  <c r="F94" i="10"/>
  <c r="C79" i="11"/>
  <c r="C50" i="11" s="1"/>
  <c r="Q77" i="11"/>
  <c r="P77" i="11"/>
  <c r="O77" i="11"/>
  <c r="F77" i="11"/>
  <c r="R77" i="11" s="1"/>
  <c r="M96" i="11"/>
  <c r="L96" i="11"/>
  <c r="K96" i="11"/>
  <c r="I96" i="11"/>
  <c r="H96" i="11"/>
  <c r="H90" i="11" s="1"/>
  <c r="G96" i="11"/>
  <c r="E96" i="11"/>
  <c r="D96" i="11"/>
  <c r="C96" i="11"/>
  <c r="Q95" i="11"/>
  <c r="Q96" i="11" s="1"/>
  <c r="P95" i="11"/>
  <c r="P96" i="11" s="1"/>
  <c r="O95" i="11"/>
  <c r="O96" i="11" s="1"/>
  <c r="N95" i="11"/>
  <c r="N96" i="11" s="1"/>
  <c r="J95" i="11"/>
  <c r="J96" i="11" s="1"/>
  <c r="F95" i="11"/>
  <c r="F96" i="11" s="1"/>
  <c r="M93" i="11"/>
  <c r="L93" i="11"/>
  <c r="L90" i="11" s="1"/>
  <c r="K93" i="11"/>
  <c r="I93" i="11"/>
  <c r="H93" i="11"/>
  <c r="G93" i="11"/>
  <c r="E93" i="11"/>
  <c r="D93" i="11"/>
  <c r="C93" i="11"/>
  <c r="Q92" i="11"/>
  <c r="Q93" i="11" s="1"/>
  <c r="P92" i="11"/>
  <c r="P93" i="11" s="1"/>
  <c r="O92" i="11"/>
  <c r="O93" i="11" s="1"/>
  <c r="N92" i="11"/>
  <c r="N93" i="11" s="1"/>
  <c r="J92" i="11"/>
  <c r="J93" i="11" s="1"/>
  <c r="J90" i="11" s="1"/>
  <c r="F92" i="11"/>
  <c r="F93" i="11" s="1"/>
  <c r="M88" i="11"/>
  <c r="M81" i="11" s="1"/>
  <c r="L88" i="11"/>
  <c r="L81" i="11" s="1"/>
  <c r="K88" i="11"/>
  <c r="K81" i="11" s="1"/>
  <c r="I88" i="11"/>
  <c r="I81" i="11" s="1"/>
  <c r="H88" i="11"/>
  <c r="H81" i="11" s="1"/>
  <c r="G88" i="11"/>
  <c r="G81" i="11" s="1"/>
  <c r="E88" i="11"/>
  <c r="E81" i="11" s="1"/>
  <c r="D88" i="11"/>
  <c r="D81" i="11" s="1"/>
  <c r="C88" i="11"/>
  <c r="Q87" i="11"/>
  <c r="P87" i="11"/>
  <c r="O87" i="11"/>
  <c r="N87" i="11"/>
  <c r="J87" i="11"/>
  <c r="F87" i="11"/>
  <c r="Q86" i="11"/>
  <c r="P86" i="11"/>
  <c r="O86" i="11"/>
  <c r="N86" i="11"/>
  <c r="J86" i="11"/>
  <c r="F86" i="11"/>
  <c r="Q85" i="11"/>
  <c r="P85" i="11"/>
  <c r="O85" i="11"/>
  <c r="N85" i="11"/>
  <c r="J85" i="11"/>
  <c r="F85" i="11"/>
  <c r="Q84" i="11"/>
  <c r="P84" i="11"/>
  <c r="O84" i="11"/>
  <c r="N84" i="11"/>
  <c r="J84" i="11"/>
  <c r="F84" i="11"/>
  <c r="Q83" i="11"/>
  <c r="P83" i="11"/>
  <c r="O83" i="11"/>
  <c r="N83" i="11"/>
  <c r="J83" i="11"/>
  <c r="F83" i="11"/>
  <c r="C81" i="11"/>
  <c r="E79" i="11"/>
  <c r="E50" i="11" s="1"/>
  <c r="D79" i="11"/>
  <c r="D50" i="11" s="1"/>
  <c r="I78" i="11"/>
  <c r="M78" i="11" s="1"/>
  <c r="Q78" i="11" s="1"/>
  <c r="H78" i="11"/>
  <c r="G78" i="11"/>
  <c r="F78" i="11"/>
  <c r="Q76" i="11"/>
  <c r="P76" i="11"/>
  <c r="O76" i="11"/>
  <c r="F76" i="11"/>
  <c r="R76" i="11" s="1"/>
  <c r="Q75" i="11"/>
  <c r="P75" i="11"/>
  <c r="O75" i="11"/>
  <c r="F75" i="11"/>
  <c r="R75" i="11" s="1"/>
  <c r="Q74" i="11"/>
  <c r="P74" i="11"/>
  <c r="O74" i="11"/>
  <c r="F74" i="11"/>
  <c r="R74" i="11" s="1"/>
  <c r="I73" i="11"/>
  <c r="M73" i="11" s="1"/>
  <c r="H73" i="11"/>
  <c r="G73" i="11"/>
  <c r="F73" i="11"/>
  <c r="Q72" i="11"/>
  <c r="P72" i="11"/>
  <c r="O72" i="11"/>
  <c r="F72" i="11"/>
  <c r="R72" i="11" s="1"/>
  <c r="Q71" i="11"/>
  <c r="P71" i="11"/>
  <c r="O71" i="11"/>
  <c r="F71" i="11"/>
  <c r="R71" i="11" s="1"/>
  <c r="I70" i="11"/>
  <c r="H70" i="11"/>
  <c r="G70" i="11"/>
  <c r="F70" i="11"/>
  <c r="Q69" i="11"/>
  <c r="P69" i="11"/>
  <c r="O69" i="11"/>
  <c r="F69" i="11"/>
  <c r="R69" i="11" s="1"/>
  <c r="Q68" i="11"/>
  <c r="P68" i="11"/>
  <c r="O68" i="11"/>
  <c r="F68" i="11"/>
  <c r="R68" i="11" s="1"/>
  <c r="Q67" i="11"/>
  <c r="P67" i="11"/>
  <c r="O67" i="11"/>
  <c r="F67" i="11"/>
  <c r="R67" i="11" s="1"/>
  <c r="Q66" i="11"/>
  <c r="P66" i="11"/>
  <c r="O66" i="11"/>
  <c r="F66" i="11"/>
  <c r="J70" i="11" s="1"/>
  <c r="N70" i="11" s="1"/>
  <c r="I65" i="11"/>
  <c r="H65" i="11"/>
  <c r="G65" i="11"/>
  <c r="F65" i="11"/>
  <c r="Q64" i="11"/>
  <c r="P64" i="11"/>
  <c r="O64" i="11"/>
  <c r="F64" i="11"/>
  <c r="R64" i="11" s="1"/>
  <c r="Q63" i="11"/>
  <c r="P63" i="11"/>
  <c r="O63" i="11"/>
  <c r="F63" i="11"/>
  <c r="R63" i="11" s="1"/>
  <c r="I62" i="11"/>
  <c r="H62" i="11"/>
  <c r="L62" i="11" s="1"/>
  <c r="P62" i="11" s="1"/>
  <c r="G62" i="11"/>
  <c r="F62" i="11"/>
  <c r="Q61" i="11"/>
  <c r="P61" i="11"/>
  <c r="O61" i="11"/>
  <c r="F61" i="11"/>
  <c r="R61" i="11" s="1"/>
  <c r="Q60" i="11"/>
  <c r="P60" i="11"/>
  <c r="O60" i="11"/>
  <c r="F60" i="11"/>
  <c r="J62" i="11" s="1"/>
  <c r="N62" i="11" s="1"/>
  <c r="I59" i="11"/>
  <c r="H59" i="11"/>
  <c r="G59" i="11"/>
  <c r="F59" i="11"/>
  <c r="Q58" i="11"/>
  <c r="P58" i="11"/>
  <c r="O58" i="11"/>
  <c r="F58" i="11"/>
  <c r="R58" i="11" s="1"/>
  <c r="Q57" i="11"/>
  <c r="P57" i="11"/>
  <c r="O57" i="11"/>
  <c r="F57" i="11"/>
  <c r="R57" i="11" s="1"/>
  <c r="I56" i="11"/>
  <c r="H56" i="11"/>
  <c r="G56" i="11"/>
  <c r="F56" i="11"/>
  <c r="F55" i="11"/>
  <c r="F54" i="11"/>
  <c r="Q53" i="11"/>
  <c r="P53" i="11"/>
  <c r="O53" i="11"/>
  <c r="F53" i="11"/>
  <c r="R53" i="11" s="1"/>
  <c r="Q52" i="11"/>
  <c r="P52" i="11"/>
  <c r="O52" i="11"/>
  <c r="F52" i="11"/>
  <c r="J56" i="11" s="1"/>
  <c r="N48" i="11"/>
  <c r="N45" i="11" s="1"/>
  <c r="M48" i="11"/>
  <c r="M45" i="11" s="1"/>
  <c r="L48" i="11"/>
  <c r="L45" i="11" s="1"/>
  <c r="K48" i="11"/>
  <c r="K45" i="11" s="1"/>
  <c r="I48" i="11"/>
  <c r="I45" i="11" s="1"/>
  <c r="H48" i="11"/>
  <c r="H45" i="11" s="1"/>
  <c r="G48" i="11"/>
  <c r="G45" i="11" s="1"/>
  <c r="E48" i="11"/>
  <c r="E45" i="11" s="1"/>
  <c r="D48" i="11"/>
  <c r="D45" i="11" s="1"/>
  <c r="C48" i="11"/>
  <c r="C45" i="11" s="1"/>
  <c r="Q47" i="11"/>
  <c r="Q48" i="11" s="1"/>
  <c r="Q45" i="11" s="1"/>
  <c r="P47" i="11"/>
  <c r="P48" i="11" s="1"/>
  <c r="P45" i="11" s="1"/>
  <c r="O47" i="11"/>
  <c r="O48" i="11" s="1"/>
  <c r="O45" i="11" s="1"/>
  <c r="J47" i="11"/>
  <c r="J48" i="11" s="1"/>
  <c r="J45" i="11" s="1"/>
  <c r="F47" i="11"/>
  <c r="F48" i="11" s="1"/>
  <c r="F45" i="11" s="1"/>
  <c r="M43" i="11"/>
  <c r="L43" i="11"/>
  <c r="K43" i="11"/>
  <c r="I43" i="11"/>
  <c r="H43" i="11"/>
  <c r="G43" i="11"/>
  <c r="G10" i="11" s="1"/>
  <c r="E43" i="11"/>
  <c r="D43" i="11"/>
  <c r="C43" i="11"/>
  <c r="Q42" i="11"/>
  <c r="P42" i="11"/>
  <c r="O42" i="11"/>
  <c r="N42" i="11"/>
  <c r="J42" i="11"/>
  <c r="F42" i="11"/>
  <c r="Q41" i="11"/>
  <c r="P41" i="11"/>
  <c r="O41" i="11"/>
  <c r="N41" i="11"/>
  <c r="J41" i="11"/>
  <c r="F41" i="11"/>
  <c r="Q40" i="11"/>
  <c r="P40" i="11"/>
  <c r="O40" i="11"/>
  <c r="N40" i="11"/>
  <c r="J40" i="11"/>
  <c r="F40" i="11"/>
  <c r="Q39" i="11"/>
  <c r="P39" i="11"/>
  <c r="O39" i="11"/>
  <c r="N39" i="11"/>
  <c r="J39" i="11"/>
  <c r="F39" i="11"/>
  <c r="Q38" i="11"/>
  <c r="P38" i="11"/>
  <c r="O38" i="11"/>
  <c r="N38" i="11"/>
  <c r="J38" i="11"/>
  <c r="F38" i="11"/>
  <c r="Q37" i="11"/>
  <c r="P37" i="11"/>
  <c r="O37" i="11"/>
  <c r="N37" i="11"/>
  <c r="J37" i="11"/>
  <c r="F37" i="11"/>
  <c r="Q35" i="11"/>
  <c r="M35" i="11"/>
  <c r="L35" i="11"/>
  <c r="K35" i="11"/>
  <c r="I35" i="11"/>
  <c r="H35" i="11"/>
  <c r="G35" i="11"/>
  <c r="E35" i="11"/>
  <c r="D35" i="11"/>
  <c r="C35" i="11"/>
  <c r="P34" i="11"/>
  <c r="O34" i="11"/>
  <c r="N34" i="11"/>
  <c r="J34" i="11"/>
  <c r="F34" i="11"/>
  <c r="P33" i="11"/>
  <c r="O33" i="11"/>
  <c r="N33" i="11"/>
  <c r="J33" i="11"/>
  <c r="F33" i="11"/>
  <c r="M31" i="11"/>
  <c r="K31" i="11"/>
  <c r="I31" i="11"/>
  <c r="G31" i="11"/>
  <c r="E31" i="11"/>
  <c r="C31" i="11"/>
  <c r="Q30" i="11"/>
  <c r="P30" i="11"/>
  <c r="O30" i="11"/>
  <c r="N30" i="11"/>
  <c r="J30" i="11"/>
  <c r="F30" i="11"/>
  <c r="P29" i="11"/>
  <c r="O29" i="11"/>
  <c r="N29" i="11"/>
  <c r="J29" i="11"/>
  <c r="F29" i="11"/>
  <c r="P28" i="11"/>
  <c r="O28" i="11"/>
  <c r="N28" i="11"/>
  <c r="J28" i="11"/>
  <c r="F28" i="11"/>
  <c r="P27" i="11"/>
  <c r="O27" i="11"/>
  <c r="N27" i="11"/>
  <c r="J27" i="11"/>
  <c r="F27" i="11"/>
  <c r="P26" i="11"/>
  <c r="O26" i="11"/>
  <c r="N26" i="11"/>
  <c r="J26" i="11"/>
  <c r="F26" i="11"/>
  <c r="P25" i="11"/>
  <c r="O25" i="11"/>
  <c r="N25" i="11"/>
  <c r="J25" i="11"/>
  <c r="F25" i="11"/>
  <c r="P24" i="11"/>
  <c r="O24" i="11"/>
  <c r="N24" i="11"/>
  <c r="J24" i="11"/>
  <c r="F24" i="11"/>
  <c r="P23" i="11"/>
  <c r="O23" i="11"/>
  <c r="N23" i="11"/>
  <c r="J23" i="11"/>
  <c r="F23" i="11"/>
  <c r="P22" i="11"/>
  <c r="O22" i="11"/>
  <c r="J22" i="11"/>
  <c r="F22" i="11"/>
  <c r="P21" i="11"/>
  <c r="O21" i="11"/>
  <c r="N21" i="11"/>
  <c r="J21" i="11"/>
  <c r="F21" i="11"/>
  <c r="P20" i="11"/>
  <c r="O20" i="11"/>
  <c r="N20" i="11"/>
  <c r="J20" i="11"/>
  <c r="F20" i="11"/>
  <c r="P19" i="11"/>
  <c r="O19" i="11"/>
  <c r="N19" i="11"/>
  <c r="J19" i="11"/>
  <c r="F19" i="11"/>
  <c r="P18" i="11"/>
  <c r="O18" i="11"/>
  <c r="N18" i="11"/>
  <c r="J18" i="11"/>
  <c r="F18" i="11"/>
  <c r="P17" i="11"/>
  <c r="O17" i="11"/>
  <c r="N17" i="11"/>
  <c r="J17" i="11"/>
  <c r="F17" i="11"/>
  <c r="P16" i="11"/>
  <c r="O16" i="11"/>
  <c r="N16" i="11"/>
  <c r="J16" i="11"/>
  <c r="F16" i="11"/>
  <c r="Q15" i="11"/>
  <c r="P15" i="11"/>
  <c r="O15" i="11"/>
  <c r="J15" i="11"/>
  <c r="F15" i="11"/>
  <c r="Q14" i="11"/>
  <c r="P14" i="11"/>
  <c r="O14" i="11"/>
  <c r="N14" i="11"/>
  <c r="J14" i="11"/>
  <c r="F14" i="11"/>
  <c r="O13" i="11"/>
  <c r="L13" i="11"/>
  <c r="H13" i="11"/>
  <c r="H31" i="11" s="1"/>
  <c r="F13" i="11"/>
  <c r="O12" i="11"/>
  <c r="D12" i="11"/>
  <c r="R84" i="11" l="1"/>
  <c r="J13" i="11"/>
  <c r="N90" i="11"/>
  <c r="M90" i="11"/>
  <c r="N35" i="11"/>
  <c r="H10" i="11"/>
  <c r="C10" i="11"/>
  <c r="I90" i="11"/>
  <c r="Q31" i="11"/>
  <c r="R22" i="11"/>
  <c r="J43" i="11"/>
  <c r="R86" i="11"/>
  <c r="R94" i="10"/>
  <c r="R37" i="11"/>
  <c r="K10" i="11"/>
  <c r="F90" i="11"/>
  <c r="P90" i="11"/>
  <c r="E90" i="11"/>
  <c r="R24" i="11"/>
  <c r="R28" i="11"/>
  <c r="O35" i="11"/>
  <c r="N88" i="11"/>
  <c r="N81" i="11" s="1"/>
  <c r="P43" i="11"/>
  <c r="D90" i="11"/>
  <c r="R39" i="11"/>
  <c r="O31" i="11"/>
  <c r="R62" i="11"/>
  <c r="R16" i="11"/>
  <c r="R17" i="11"/>
  <c r="R20" i="11"/>
  <c r="R21" i="11"/>
  <c r="R25" i="11"/>
  <c r="R29" i="11"/>
  <c r="F35" i="11"/>
  <c r="R38" i="11"/>
  <c r="R42" i="11"/>
  <c r="O43" i="11"/>
  <c r="O88" i="11"/>
  <c r="O81" i="11" s="1"/>
  <c r="Q90" i="11"/>
  <c r="K90" i="11"/>
  <c r="E10" i="11"/>
  <c r="R26" i="11"/>
  <c r="R30" i="11"/>
  <c r="R40" i="11"/>
  <c r="M10" i="11"/>
  <c r="F88" i="11"/>
  <c r="F81" i="11" s="1"/>
  <c r="P88" i="11"/>
  <c r="P81" i="11" s="1"/>
  <c r="R85" i="11"/>
  <c r="R87" i="11"/>
  <c r="G90" i="11"/>
  <c r="R14" i="11"/>
  <c r="R15" i="11"/>
  <c r="R19" i="11"/>
  <c r="R23" i="11"/>
  <c r="R27" i="11"/>
  <c r="J35" i="11"/>
  <c r="I10" i="11"/>
  <c r="J59" i="11"/>
  <c r="N59" i="11" s="1"/>
  <c r="R59" i="11" s="1"/>
  <c r="J88" i="11"/>
  <c r="J81" i="11" s="1"/>
  <c r="Q88" i="11"/>
  <c r="Q81" i="11" s="1"/>
  <c r="C90" i="11"/>
  <c r="C7" i="11" s="1"/>
  <c r="J31" i="11"/>
  <c r="K59" i="11"/>
  <c r="O59" i="11" s="1"/>
  <c r="P13" i="11"/>
  <c r="L31" i="11"/>
  <c r="L10" i="11" s="1"/>
  <c r="N13" i="11"/>
  <c r="R41" i="11"/>
  <c r="F79" i="11"/>
  <c r="F50" i="11" s="1"/>
  <c r="R52" i="11"/>
  <c r="G79" i="11"/>
  <c r="N56" i="11"/>
  <c r="R56" i="11" s="1"/>
  <c r="I79" i="11"/>
  <c r="R70" i="11"/>
  <c r="L70" i="11"/>
  <c r="P70" i="11" s="1"/>
  <c r="Q73" i="11"/>
  <c r="P12" i="11"/>
  <c r="D31" i="11"/>
  <c r="D10" i="11" s="1"/>
  <c r="F12" i="11"/>
  <c r="Q43" i="11"/>
  <c r="Q10" i="11" s="1"/>
  <c r="R18" i="11"/>
  <c r="R33" i="11"/>
  <c r="P35" i="11"/>
  <c r="F43" i="11"/>
  <c r="H79" i="11"/>
  <c r="R60" i="11"/>
  <c r="M65" i="11"/>
  <c r="Q65" i="11" s="1"/>
  <c r="O90" i="11"/>
  <c r="R92" i="11"/>
  <c r="R93" i="11" s="1"/>
  <c r="N43" i="11"/>
  <c r="K56" i="11"/>
  <c r="L59" i="11"/>
  <c r="P59" i="11" s="1"/>
  <c r="M62" i="11"/>
  <c r="Q62" i="11" s="1"/>
  <c r="J65" i="11"/>
  <c r="N65" i="11" s="1"/>
  <c r="M70" i="11"/>
  <c r="Q70" i="11" s="1"/>
  <c r="J73" i="11"/>
  <c r="N73" i="11" s="1"/>
  <c r="J78" i="11"/>
  <c r="N78" i="11" s="1"/>
  <c r="R83" i="11"/>
  <c r="L56" i="11"/>
  <c r="P56" i="11" s="1"/>
  <c r="M59" i="11"/>
  <c r="Q59" i="11" s="1"/>
  <c r="K65" i="11"/>
  <c r="O65" i="11" s="1"/>
  <c r="R66" i="11"/>
  <c r="K73" i="11"/>
  <c r="O73" i="11" s="1"/>
  <c r="K78" i="11"/>
  <c r="O78" i="11" s="1"/>
  <c r="R34" i="11"/>
  <c r="R47" i="11"/>
  <c r="R48" i="11" s="1"/>
  <c r="R45" i="11" s="1"/>
  <c r="M56" i="11"/>
  <c r="K62" i="11"/>
  <c r="O62" i="11" s="1"/>
  <c r="L65" i="11"/>
  <c r="P65" i="11" s="1"/>
  <c r="K70" i="11"/>
  <c r="O70" i="11" s="1"/>
  <c r="L73" i="11"/>
  <c r="P73" i="11" s="1"/>
  <c r="L78" i="11"/>
  <c r="P78" i="11" s="1"/>
  <c r="R95" i="11"/>
  <c r="R96" i="11" s="1"/>
  <c r="F28" i="10"/>
  <c r="J24" i="10"/>
  <c r="G50" i="11" l="1"/>
  <c r="G7" i="11" s="1"/>
  <c r="E7" i="11"/>
  <c r="R35" i="11"/>
  <c r="H50" i="11"/>
  <c r="H7" i="11" s="1"/>
  <c r="I50" i="11"/>
  <c r="I7" i="11" s="1"/>
  <c r="J10" i="11"/>
  <c r="D7" i="11"/>
  <c r="R43" i="11"/>
  <c r="O10" i="11"/>
  <c r="R88" i="11"/>
  <c r="R81" i="11" s="1"/>
  <c r="M79" i="11"/>
  <c r="R78" i="11"/>
  <c r="P79" i="11"/>
  <c r="P50" i="11" s="1"/>
  <c r="J79" i="11"/>
  <c r="F31" i="11"/>
  <c r="F10" i="11" s="1"/>
  <c r="F7" i="11" s="1"/>
  <c r="R12" i="11"/>
  <c r="R90" i="11"/>
  <c r="R73" i="11"/>
  <c r="Q56" i="11"/>
  <c r="Q79" i="11" s="1"/>
  <c r="P31" i="11"/>
  <c r="P10" i="11" s="1"/>
  <c r="N79" i="11"/>
  <c r="N50" i="11" s="1"/>
  <c r="N31" i="11"/>
  <c r="N10" i="11" s="1"/>
  <c r="R13" i="11"/>
  <c r="K79" i="11"/>
  <c r="L79" i="11"/>
  <c r="O56" i="11"/>
  <c r="O79" i="11" s="1"/>
  <c r="R65" i="11"/>
  <c r="N33" i="10"/>
  <c r="F42" i="10"/>
  <c r="J33" i="10"/>
  <c r="L50" i="11" l="1"/>
  <c r="L7" i="11" s="1"/>
  <c r="K50" i="11"/>
  <c r="K7" i="11" s="1"/>
  <c r="R79" i="11"/>
  <c r="R50" i="11" s="1"/>
  <c r="Q50" i="11"/>
  <c r="Q7" i="11" s="1"/>
  <c r="M50" i="11"/>
  <c r="M7" i="11" s="1"/>
  <c r="O50" i="11"/>
  <c r="O7" i="11" s="1"/>
  <c r="J50" i="11"/>
  <c r="J7" i="11" s="1"/>
  <c r="N7" i="11"/>
  <c r="P7" i="11"/>
  <c r="R31" i="11"/>
  <c r="R10" i="11" s="1"/>
  <c r="R7" i="11" s="1"/>
  <c r="C43" i="10"/>
  <c r="O40" i="10"/>
  <c r="P40" i="10"/>
  <c r="Q40" i="10"/>
  <c r="O41" i="10"/>
  <c r="P41" i="10"/>
  <c r="Q41" i="10"/>
  <c r="N40" i="10"/>
  <c r="J40" i="10"/>
  <c r="F40" i="10"/>
  <c r="R40" i="10" l="1"/>
  <c r="D61" i="10"/>
  <c r="C61" i="10"/>
  <c r="F96" i="10"/>
  <c r="F90" i="10"/>
  <c r="F86" i="10"/>
  <c r="F80" i="10"/>
  <c r="F76" i="10"/>
  <c r="F72" i="10"/>
  <c r="F66" i="10"/>
  <c r="F67" i="10"/>
  <c r="Q93" i="10"/>
  <c r="P93" i="10"/>
  <c r="O93" i="10"/>
  <c r="F93" i="10"/>
  <c r="R93" i="10" s="1"/>
  <c r="Q84" i="10"/>
  <c r="P84" i="10"/>
  <c r="O84" i="10"/>
  <c r="F84" i="10"/>
  <c r="R84" i="10" s="1"/>
  <c r="Q83" i="10"/>
  <c r="P83" i="10"/>
  <c r="O83" i="10"/>
  <c r="F83" i="10"/>
  <c r="R83" i="10" s="1"/>
  <c r="N41" i="10"/>
  <c r="J41" i="10"/>
  <c r="F41" i="10"/>
  <c r="N21" i="10"/>
  <c r="F29" i="10"/>
  <c r="P33" i="10"/>
  <c r="O33" i="10"/>
  <c r="F33" i="10"/>
  <c r="Q47" i="10"/>
  <c r="Q49" i="10" s="1"/>
  <c r="Q45" i="10" s="1"/>
  <c r="P47" i="10"/>
  <c r="P49" i="10" s="1"/>
  <c r="P45" i="10" s="1"/>
  <c r="O47" i="10"/>
  <c r="O49" i="10" s="1"/>
  <c r="O45" i="10" s="1"/>
  <c r="J47" i="10"/>
  <c r="J49" i="10" s="1"/>
  <c r="J45" i="10" s="1"/>
  <c r="F47" i="10"/>
  <c r="F49" i="10" s="1"/>
  <c r="F45" i="10" s="1"/>
  <c r="Q30" i="10"/>
  <c r="P30" i="10"/>
  <c r="O30" i="10"/>
  <c r="N30" i="10"/>
  <c r="J30" i="10"/>
  <c r="F30" i="10"/>
  <c r="C31" i="10"/>
  <c r="P29" i="10"/>
  <c r="O29" i="10"/>
  <c r="N29" i="10"/>
  <c r="J29" i="10"/>
  <c r="M114" i="10"/>
  <c r="L114" i="10"/>
  <c r="K114" i="10"/>
  <c r="I114" i="10"/>
  <c r="H114" i="10"/>
  <c r="G114" i="10"/>
  <c r="E114" i="10"/>
  <c r="D114" i="10"/>
  <c r="C114" i="10"/>
  <c r="Q113" i="10"/>
  <c r="P113" i="10"/>
  <c r="O113" i="10"/>
  <c r="N113" i="10"/>
  <c r="J113" i="10"/>
  <c r="F113" i="10"/>
  <c r="M111" i="10"/>
  <c r="L111" i="10"/>
  <c r="K111" i="10"/>
  <c r="I111" i="10"/>
  <c r="H111" i="10"/>
  <c r="G111" i="10"/>
  <c r="E111" i="10"/>
  <c r="D111" i="10"/>
  <c r="C111" i="10"/>
  <c r="Q110" i="10"/>
  <c r="P110" i="10"/>
  <c r="O110" i="10"/>
  <c r="N110" i="10"/>
  <c r="J110" i="10"/>
  <c r="F110" i="10"/>
  <c r="M106" i="10"/>
  <c r="M99" i="10" s="1"/>
  <c r="L106" i="10"/>
  <c r="L99" i="10" s="1"/>
  <c r="K106" i="10"/>
  <c r="K99" i="10" s="1"/>
  <c r="I106" i="10"/>
  <c r="I99" i="10" s="1"/>
  <c r="H106" i="10"/>
  <c r="H99" i="10" s="1"/>
  <c r="G106" i="10"/>
  <c r="G99" i="10" s="1"/>
  <c r="E106" i="10"/>
  <c r="E99" i="10" s="1"/>
  <c r="D106" i="10"/>
  <c r="D99" i="10" s="1"/>
  <c r="C106" i="10"/>
  <c r="C99" i="10" s="1"/>
  <c r="Q105" i="10"/>
  <c r="P105" i="10"/>
  <c r="O105" i="10"/>
  <c r="N105" i="10"/>
  <c r="J105" i="10"/>
  <c r="F105" i="10"/>
  <c r="Q104" i="10"/>
  <c r="P104" i="10"/>
  <c r="O104" i="10"/>
  <c r="N104" i="10"/>
  <c r="J104" i="10"/>
  <c r="F104" i="10"/>
  <c r="Q103" i="10"/>
  <c r="P103" i="10"/>
  <c r="O103" i="10"/>
  <c r="N103" i="10"/>
  <c r="J103" i="10"/>
  <c r="F103" i="10"/>
  <c r="Q102" i="10"/>
  <c r="P102" i="10"/>
  <c r="O102" i="10"/>
  <c r="N102" i="10"/>
  <c r="J102" i="10"/>
  <c r="F102" i="10"/>
  <c r="Q101" i="10"/>
  <c r="P101" i="10"/>
  <c r="O101" i="10"/>
  <c r="N101" i="10"/>
  <c r="J101" i="10"/>
  <c r="F101" i="10"/>
  <c r="E61" i="10"/>
  <c r="I96" i="10"/>
  <c r="H96" i="10"/>
  <c r="G96" i="10"/>
  <c r="K96" i="10" s="1"/>
  <c r="Q92" i="10"/>
  <c r="P92" i="10"/>
  <c r="O92" i="10"/>
  <c r="F92" i="10"/>
  <c r="Q91" i="10"/>
  <c r="P91" i="10"/>
  <c r="O91" i="10"/>
  <c r="F91" i="10"/>
  <c r="R91" i="10" s="1"/>
  <c r="I90" i="10"/>
  <c r="M90" i="10" s="1"/>
  <c r="H90" i="10"/>
  <c r="L90" i="10" s="1"/>
  <c r="G90" i="10"/>
  <c r="Q88" i="10"/>
  <c r="P88" i="10"/>
  <c r="O88" i="10"/>
  <c r="F88" i="10"/>
  <c r="R88" i="10" s="1"/>
  <c r="Q87" i="10"/>
  <c r="P87" i="10"/>
  <c r="O87" i="10"/>
  <c r="F87" i="10"/>
  <c r="J90" i="10" s="1"/>
  <c r="I86" i="10"/>
  <c r="H86" i="10"/>
  <c r="G86" i="10"/>
  <c r="K86" i="10" s="1"/>
  <c r="O86" i="10" s="1"/>
  <c r="Q82" i="10"/>
  <c r="P82" i="10"/>
  <c r="O82" i="10"/>
  <c r="F82" i="10"/>
  <c r="Q81" i="10"/>
  <c r="P81" i="10"/>
  <c r="O81" i="10"/>
  <c r="F81" i="10"/>
  <c r="R81" i="10" s="1"/>
  <c r="I80" i="10"/>
  <c r="H80" i="10"/>
  <c r="G80" i="10"/>
  <c r="Q78" i="10"/>
  <c r="P78" i="10"/>
  <c r="O78" i="10"/>
  <c r="F78" i="10"/>
  <c r="R78" i="10" s="1"/>
  <c r="Q77" i="10"/>
  <c r="P77" i="10"/>
  <c r="O77" i="10"/>
  <c r="F77" i="10"/>
  <c r="J80" i="10" s="1"/>
  <c r="I76" i="10"/>
  <c r="H76" i="10"/>
  <c r="G76" i="10"/>
  <c r="K76" i="10" s="1"/>
  <c r="O76" i="10" s="1"/>
  <c r="Q74" i="10"/>
  <c r="P74" i="10"/>
  <c r="O74" i="10"/>
  <c r="F74" i="10"/>
  <c r="R74" i="10" s="1"/>
  <c r="Q73" i="10"/>
  <c r="P73" i="10"/>
  <c r="O73" i="10"/>
  <c r="F73" i="10"/>
  <c r="R73" i="10" s="1"/>
  <c r="I72" i="10"/>
  <c r="H72" i="10"/>
  <c r="L72" i="10" s="1"/>
  <c r="G72" i="10"/>
  <c r="Q70" i="10"/>
  <c r="P70" i="10"/>
  <c r="O70" i="10"/>
  <c r="F70" i="10"/>
  <c r="R70" i="10" s="1"/>
  <c r="Q69" i="10"/>
  <c r="P69" i="10"/>
  <c r="O69" i="10"/>
  <c r="F69" i="10"/>
  <c r="J72" i="10" s="1"/>
  <c r="I68" i="10"/>
  <c r="I97" i="10" s="1"/>
  <c r="H68" i="10"/>
  <c r="G68" i="10"/>
  <c r="F68" i="10"/>
  <c r="Q65" i="10"/>
  <c r="P65" i="10"/>
  <c r="O65" i="10"/>
  <c r="F65" i="10"/>
  <c r="R65" i="10" s="1"/>
  <c r="Q64" i="10"/>
  <c r="P64" i="10"/>
  <c r="O64" i="10"/>
  <c r="F64" i="10"/>
  <c r="M43" i="10"/>
  <c r="L43" i="10"/>
  <c r="K43" i="10"/>
  <c r="I43" i="10"/>
  <c r="H43" i="10"/>
  <c r="G43" i="10"/>
  <c r="E43" i="10"/>
  <c r="D43" i="10"/>
  <c r="Q42" i="10"/>
  <c r="P42" i="10"/>
  <c r="O42" i="10"/>
  <c r="N42" i="10"/>
  <c r="J42" i="10"/>
  <c r="Q39" i="10"/>
  <c r="P39" i="10"/>
  <c r="O39" i="10"/>
  <c r="N39" i="10"/>
  <c r="J39" i="10"/>
  <c r="F39" i="10"/>
  <c r="Q38" i="10"/>
  <c r="P38" i="10"/>
  <c r="O38" i="10"/>
  <c r="N38" i="10"/>
  <c r="J38" i="10"/>
  <c r="F38" i="10"/>
  <c r="Q37" i="10"/>
  <c r="P37" i="10"/>
  <c r="O37" i="10"/>
  <c r="N37" i="10"/>
  <c r="J37" i="10"/>
  <c r="F37" i="10"/>
  <c r="Q35" i="10"/>
  <c r="M35" i="10"/>
  <c r="L35" i="10"/>
  <c r="K35" i="10"/>
  <c r="I35" i="10"/>
  <c r="H35" i="10"/>
  <c r="G35" i="10"/>
  <c r="E35" i="10"/>
  <c r="D35" i="10"/>
  <c r="C35" i="10"/>
  <c r="P34" i="10"/>
  <c r="O34" i="10"/>
  <c r="N34" i="10"/>
  <c r="N35" i="10" s="1"/>
  <c r="J34" i="10"/>
  <c r="M31" i="10"/>
  <c r="K31" i="10"/>
  <c r="I31" i="10"/>
  <c r="G31" i="10"/>
  <c r="E31" i="10"/>
  <c r="P28" i="10"/>
  <c r="O28" i="10"/>
  <c r="N28" i="10"/>
  <c r="J28" i="10"/>
  <c r="P27" i="10"/>
  <c r="O27" i="10"/>
  <c r="N27" i="10"/>
  <c r="J27" i="10"/>
  <c r="F27" i="10"/>
  <c r="P26" i="10"/>
  <c r="O26" i="10"/>
  <c r="N26" i="10"/>
  <c r="J26" i="10"/>
  <c r="F26" i="10"/>
  <c r="P25" i="10"/>
  <c r="O25" i="10"/>
  <c r="N25" i="10"/>
  <c r="J25" i="10"/>
  <c r="F25" i="10"/>
  <c r="P24" i="10"/>
  <c r="O24" i="10"/>
  <c r="N24" i="10"/>
  <c r="F24" i="10"/>
  <c r="P23" i="10"/>
  <c r="O23" i="10"/>
  <c r="N23" i="10"/>
  <c r="J23" i="10"/>
  <c r="F23" i="10"/>
  <c r="P22" i="10"/>
  <c r="O22" i="10"/>
  <c r="J22" i="10"/>
  <c r="F22" i="10"/>
  <c r="P21" i="10"/>
  <c r="O21" i="10"/>
  <c r="J21" i="10"/>
  <c r="F21" i="10"/>
  <c r="P20" i="10"/>
  <c r="O20" i="10"/>
  <c r="N20" i="10"/>
  <c r="J20" i="10"/>
  <c r="F20" i="10"/>
  <c r="P19" i="10"/>
  <c r="O19" i="10"/>
  <c r="N19" i="10"/>
  <c r="J19" i="10"/>
  <c r="F19" i="10"/>
  <c r="P18" i="10"/>
  <c r="O18" i="10"/>
  <c r="N18" i="10"/>
  <c r="J18" i="10"/>
  <c r="F18" i="10"/>
  <c r="P17" i="10"/>
  <c r="O17" i="10"/>
  <c r="N17" i="10"/>
  <c r="J17" i="10"/>
  <c r="F17" i="10"/>
  <c r="P16" i="10"/>
  <c r="O16" i="10"/>
  <c r="N16" i="10"/>
  <c r="J16" i="10"/>
  <c r="F16" i="10"/>
  <c r="Q15" i="10"/>
  <c r="P15" i="10"/>
  <c r="O15" i="10"/>
  <c r="J15" i="10"/>
  <c r="F15" i="10"/>
  <c r="Q14" i="10"/>
  <c r="P14" i="10"/>
  <c r="O14" i="10"/>
  <c r="N14" i="10"/>
  <c r="J14" i="10"/>
  <c r="F14" i="10"/>
  <c r="O13" i="10"/>
  <c r="L13" i="10"/>
  <c r="L31" i="10" s="1"/>
  <c r="H13" i="10"/>
  <c r="H31" i="10" s="1"/>
  <c r="F13" i="10"/>
  <c r="O12" i="10"/>
  <c r="D12" i="10"/>
  <c r="D31" i="10" s="1"/>
  <c r="C108" i="10" l="1"/>
  <c r="H108" i="10"/>
  <c r="M108" i="10"/>
  <c r="R64" i="10"/>
  <c r="F97" i="10"/>
  <c r="G97" i="10"/>
  <c r="G61" i="10" s="1"/>
  <c r="D108" i="10"/>
  <c r="I108" i="10"/>
  <c r="H97" i="10"/>
  <c r="H61" i="10" s="1"/>
  <c r="R41" i="10"/>
  <c r="E108" i="10"/>
  <c r="G108" i="10"/>
  <c r="L108" i="10"/>
  <c r="K108" i="10"/>
  <c r="R110" i="10"/>
  <c r="F61" i="10"/>
  <c r="R47" i="10"/>
  <c r="R49" i="10" s="1"/>
  <c r="R45" i="10" s="1"/>
  <c r="R33" i="10"/>
  <c r="E10" i="10"/>
  <c r="F43" i="10"/>
  <c r="M10" i="10"/>
  <c r="N13" i="10"/>
  <c r="N31" i="10" s="1"/>
  <c r="R113" i="10"/>
  <c r="G10" i="10"/>
  <c r="J35" i="10"/>
  <c r="N106" i="10"/>
  <c r="N99" i="10" s="1"/>
  <c r="I10" i="10"/>
  <c r="F12" i="10"/>
  <c r="R12" i="10" s="1"/>
  <c r="L10" i="10"/>
  <c r="R105" i="10"/>
  <c r="P12" i="10"/>
  <c r="R15" i="10"/>
  <c r="P43" i="10"/>
  <c r="R102" i="10"/>
  <c r="Q43" i="10"/>
  <c r="F106" i="10"/>
  <c r="F99" i="10" s="1"/>
  <c r="H10" i="10"/>
  <c r="R37" i="10"/>
  <c r="P72" i="10"/>
  <c r="J96" i="10"/>
  <c r="N96" i="10" s="1"/>
  <c r="R96" i="10" s="1"/>
  <c r="P106" i="10"/>
  <c r="P99" i="10" s="1"/>
  <c r="R103" i="10"/>
  <c r="N111" i="10"/>
  <c r="O114" i="10"/>
  <c r="R29" i="10"/>
  <c r="J68" i="10"/>
  <c r="Q90" i="10"/>
  <c r="K10" i="10"/>
  <c r="O43" i="10"/>
  <c r="J86" i="10"/>
  <c r="N86" i="10" s="1"/>
  <c r="R86" i="10" s="1"/>
  <c r="J106" i="10"/>
  <c r="J99" i="10" s="1"/>
  <c r="R101" i="10"/>
  <c r="J111" i="10"/>
  <c r="Q111" i="10"/>
  <c r="D10" i="10"/>
  <c r="P35" i="10"/>
  <c r="O35" i="10"/>
  <c r="F35" i="10"/>
  <c r="C10" i="10"/>
  <c r="J43" i="10"/>
  <c r="Q31" i="10"/>
  <c r="R17" i="10"/>
  <c r="R39" i="10"/>
  <c r="R18" i="10"/>
  <c r="R24" i="10"/>
  <c r="R28" i="10"/>
  <c r="R19" i="10"/>
  <c r="R25" i="10"/>
  <c r="R38" i="10"/>
  <c r="R42" i="10"/>
  <c r="R14" i="10"/>
  <c r="O31" i="10"/>
  <c r="R30" i="10"/>
  <c r="R16" i="10"/>
  <c r="R20" i="10"/>
  <c r="R26" i="10"/>
  <c r="R21" i="10"/>
  <c r="R22" i="10"/>
  <c r="R23" i="10"/>
  <c r="R27" i="10"/>
  <c r="R69" i="10"/>
  <c r="J76" i="10"/>
  <c r="P90" i="10"/>
  <c r="Q106" i="10"/>
  <c r="Q99" i="10" s="1"/>
  <c r="J13" i="10"/>
  <c r="J31" i="10" s="1"/>
  <c r="P13" i="10"/>
  <c r="R34" i="10"/>
  <c r="N43" i="10"/>
  <c r="M72" i="10"/>
  <c r="Q72" i="10" s="1"/>
  <c r="N80" i="10"/>
  <c r="R80" i="10" s="1"/>
  <c r="R77" i="10"/>
  <c r="L80" i="10"/>
  <c r="P80" i="10" s="1"/>
  <c r="R82" i="10"/>
  <c r="O96" i="10"/>
  <c r="O111" i="10"/>
  <c r="P114" i="10"/>
  <c r="K68" i="10"/>
  <c r="F114" i="10"/>
  <c r="I61" i="10"/>
  <c r="M80" i="10"/>
  <c r="Q80" i="10" s="1"/>
  <c r="N90" i="10"/>
  <c r="R90" i="10" s="1"/>
  <c r="R87" i="10"/>
  <c r="R92" i="10"/>
  <c r="O106" i="10"/>
  <c r="O99" i="10" s="1"/>
  <c r="R104" i="10"/>
  <c r="P111" i="10"/>
  <c r="F111" i="10"/>
  <c r="J114" i="10"/>
  <c r="Q114" i="10"/>
  <c r="N72" i="10"/>
  <c r="N114" i="10"/>
  <c r="L68" i="10"/>
  <c r="L76" i="10"/>
  <c r="P76" i="10" s="1"/>
  <c r="L86" i="10"/>
  <c r="P86" i="10" s="1"/>
  <c r="L96" i="10"/>
  <c r="P96" i="10" s="1"/>
  <c r="M68" i="10"/>
  <c r="K72" i="10"/>
  <c r="O72" i="10" s="1"/>
  <c r="M76" i="10"/>
  <c r="Q76" i="10" s="1"/>
  <c r="K80" i="10"/>
  <c r="O80" i="10" s="1"/>
  <c r="M86" i="10"/>
  <c r="Q86" i="10" s="1"/>
  <c r="K90" i="10"/>
  <c r="O90" i="10" s="1"/>
  <c r="M96" i="10"/>
  <c r="Q96" i="10" s="1"/>
  <c r="O68" i="10" l="1"/>
  <c r="O97" i="10" s="1"/>
  <c r="K97" i="10"/>
  <c r="N68" i="10"/>
  <c r="R68" i="10" s="1"/>
  <c r="R97" i="10" s="1"/>
  <c r="J97" i="10"/>
  <c r="Q68" i="10"/>
  <c r="Q97" i="10" s="1"/>
  <c r="Q61" i="10" s="1"/>
  <c r="M97" i="10"/>
  <c r="P68" i="10"/>
  <c r="P97" i="10" s="1"/>
  <c r="P61" i="10" s="1"/>
  <c r="L97" i="10"/>
  <c r="F108" i="10"/>
  <c r="O108" i="10"/>
  <c r="Q108" i="10"/>
  <c r="N108" i="10"/>
  <c r="J108" i="10"/>
  <c r="P108" i="10"/>
  <c r="E7" i="10"/>
  <c r="D7" i="10"/>
  <c r="N10" i="10"/>
  <c r="P31" i="10"/>
  <c r="P10" i="10" s="1"/>
  <c r="R111" i="10"/>
  <c r="I7" i="10"/>
  <c r="Q10" i="10"/>
  <c r="H7" i="10"/>
  <c r="O10" i="10"/>
  <c r="G7" i="10"/>
  <c r="F31" i="10"/>
  <c r="F10" i="10" s="1"/>
  <c r="R106" i="10"/>
  <c r="R99" i="10" s="1"/>
  <c r="R43" i="10"/>
  <c r="J10" i="10"/>
  <c r="C7" i="10"/>
  <c r="R35" i="10"/>
  <c r="R13" i="10"/>
  <c r="R31" i="10" s="1"/>
  <c r="O61" i="10"/>
  <c r="R72" i="10"/>
  <c r="N76" i="10"/>
  <c r="R76" i="10" s="1"/>
  <c r="R114" i="10"/>
  <c r="J61" i="10"/>
  <c r="N97" i="10" l="1"/>
  <c r="M61" i="10"/>
  <c r="M7" i="10" s="1"/>
  <c r="L61" i="10"/>
  <c r="L7" i="10" s="1"/>
  <c r="K61" i="10"/>
  <c r="K7" i="10" s="1"/>
  <c r="R108" i="10"/>
  <c r="Q7" i="10"/>
  <c r="F7" i="10"/>
  <c r="O7" i="10"/>
  <c r="R10" i="10"/>
  <c r="J7" i="10"/>
  <c r="R61" i="10"/>
  <c r="P7" i="10"/>
  <c r="N61" i="10" l="1"/>
  <c r="N7" i="10" s="1"/>
  <c r="R7" i="10"/>
  <c r="N37" i="8" l="1"/>
  <c r="N38" i="8"/>
  <c r="N39" i="8"/>
  <c r="J37" i="8"/>
  <c r="J38" i="8"/>
  <c r="J39" i="8"/>
  <c r="F39" i="8"/>
  <c r="F32" i="8"/>
  <c r="O38" i="8" l="1"/>
  <c r="P38" i="8"/>
  <c r="Q38" i="8"/>
  <c r="O39" i="8"/>
  <c r="P39" i="8"/>
  <c r="Q39" i="8"/>
  <c r="R39" i="8"/>
  <c r="O15" i="8" l="1"/>
  <c r="P15" i="8"/>
  <c r="Q15" i="8"/>
  <c r="F17" i="8"/>
  <c r="J16" i="8"/>
  <c r="N17" i="8"/>
  <c r="D40" i="8"/>
  <c r="E40" i="8"/>
  <c r="G40" i="8"/>
  <c r="H40" i="8"/>
  <c r="I40" i="8"/>
  <c r="K40" i="8"/>
  <c r="L40" i="8"/>
  <c r="M40" i="8"/>
  <c r="C40" i="8"/>
  <c r="O40" i="8" s="1"/>
  <c r="D34" i="8"/>
  <c r="E34" i="8"/>
  <c r="G34" i="8"/>
  <c r="H34" i="8"/>
  <c r="I34" i="8"/>
  <c r="K34" i="8"/>
  <c r="L34" i="8"/>
  <c r="M34" i="8"/>
  <c r="Q34" i="8"/>
  <c r="C34" i="8"/>
  <c r="E30" i="8"/>
  <c r="G30" i="8"/>
  <c r="I30" i="8"/>
  <c r="K30" i="8"/>
  <c r="M30" i="8"/>
  <c r="C30" i="8"/>
  <c r="Q40" i="8" l="1"/>
  <c r="P40" i="8"/>
  <c r="C10" i="8"/>
  <c r="Q14" i="8"/>
  <c r="Q30" i="8" s="1"/>
  <c r="P14" i="8"/>
  <c r="O14" i="8"/>
  <c r="N14" i="8"/>
  <c r="J14" i="8"/>
  <c r="F14" i="8"/>
  <c r="N32" i="8"/>
  <c r="O32" i="8"/>
  <c r="P32" i="8"/>
  <c r="J32" i="8"/>
  <c r="O33" i="8"/>
  <c r="P33" i="8"/>
  <c r="F38" i="8"/>
  <c r="R38" i="8" s="1"/>
  <c r="O37" i="8"/>
  <c r="P37" i="8"/>
  <c r="Q37" i="8"/>
  <c r="F37" i="8"/>
  <c r="J36" i="8"/>
  <c r="M206" i="9"/>
  <c r="L206" i="9"/>
  <c r="K206" i="9"/>
  <c r="I206" i="9"/>
  <c r="H206" i="9"/>
  <c r="G206" i="9"/>
  <c r="E206" i="9"/>
  <c r="D206" i="9"/>
  <c r="C206" i="9"/>
  <c r="Q205" i="9"/>
  <c r="P205" i="9"/>
  <c r="O205" i="9"/>
  <c r="N205" i="9"/>
  <c r="J205" i="9"/>
  <c r="F205" i="9"/>
  <c r="Q204" i="9"/>
  <c r="P204" i="9"/>
  <c r="O204" i="9"/>
  <c r="N204" i="9"/>
  <c r="J204" i="9"/>
  <c r="F204" i="9"/>
  <c r="Q203" i="9"/>
  <c r="P203" i="9"/>
  <c r="O203" i="9"/>
  <c r="N203" i="9"/>
  <c r="J203" i="9"/>
  <c r="F203" i="9"/>
  <c r="Q202" i="9"/>
  <c r="P202" i="9"/>
  <c r="O202" i="9"/>
  <c r="N202" i="9"/>
  <c r="J202" i="9"/>
  <c r="F202" i="9"/>
  <c r="R202" i="9" s="1"/>
  <c r="Q201" i="9"/>
  <c r="P201" i="9"/>
  <c r="O201" i="9"/>
  <c r="N201" i="9"/>
  <c r="J201" i="9"/>
  <c r="F201" i="9"/>
  <c r="Q200" i="9"/>
  <c r="P200" i="9"/>
  <c r="O200" i="9"/>
  <c r="N200" i="9"/>
  <c r="J200" i="9"/>
  <c r="F200" i="9"/>
  <c r="R200" i="9" s="1"/>
  <c r="Q199" i="9"/>
  <c r="P199" i="9"/>
  <c r="O199" i="9"/>
  <c r="N199" i="9"/>
  <c r="J199" i="9"/>
  <c r="F199" i="9"/>
  <c r="Q198" i="9"/>
  <c r="P198" i="9"/>
  <c r="O198" i="9"/>
  <c r="N198" i="9"/>
  <c r="J198" i="9"/>
  <c r="F198" i="9"/>
  <c r="Q197" i="9"/>
  <c r="P197" i="9"/>
  <c r="O197" i="9"/>
  <c r="N197" i="9"/>
  <c r="J197" i="9"/>
  <c r="F197" i="9"/>
  <c r="Q196" i="9"/>
  <c r="P196" i="9"/>
  <c r="O196" i="9"/>
  <c r="N196" i="9"/>
  <c r="J196" i="9"/>
  <c r="F196" i="9"/>
  <c r="R196" i="9" s="1"/>
  <c r="Q195" i="9"/>
  <c r="P195" i="9"/>
  <c r="O195" i="9"/>
  <c r="N195" i="9"/>
  <c r="R195" i="9" s="1"/>
  <c r="J195" i="9"/>
  <c r="F195" i="9"/>
  <c r="Q194" i="9"/>
  <c r="P194" i="9"/>
  <c r="O194" i="9"/>
  <c r="N194" i="9"/>
  <c r="J194" i="9"/>
  <c r="F194" i="9"/>
  <c r="Q193" i="9"/>
  <c r="P193" i="9"/>
  <c r="O193" i="9"/>
  <c r="N193" i="9"/>
  <c r="J193" i="9"/>
  <c r="F193" i="9"/>
  <c r="Q192" i="9"/>
  <c r="P192" i="9"/>
  <c r="O192" i="9"/>
  <c r="N192" i="9"/>
  <c r="J192" i="9"/>
  <c r="F192" i="9"/>
  <c r="Q191" i="9"/>
  <c r="P191" i="9"/>
  <c r="O191" i="9"/>
  <c r="N191" i="9"/>
  <c r="J191" i="9"/>
  <c r="F191" i="9"/>
  <c r="Q190" i="9"/>
  <c r="P190" i="9"/>
  <c r="O190" i="9"/>
  <c r="N190" i="9"/>
  <c r="J190" i="9"/>
  <c r="F190" i="9"/>
  <c r="R190" i="9" s="1"/>
  <c r="Q189" i="9"/>
  <c r="P189" i="9"/>
  <c r="O189" i="9"/>
  <c r="N189" i="9"/>
  <c r="J189" i="9"/>
  <c r="F189" i="9"/>
  <c r="Q188" i="9"/>
  <c r="P188" i="9"/>
  <c r="O188" i="9"/>
  <c r="N188" i="9"/>
  <c r="J188" i="9"/>
  <c r="F188" i="9"/>
  <c r="Q187" i="9"/>
  <c r="P187" i="9"/>
  <c r="O187" i="9"/>
  <c r="N187" i="9"/>
  <c r="J187" i="9"/>
  <c r="F187" i="9"/>
  <c r="Q186" i="9"/>
  <c r="P186" i="9"/>
  <c r="O186" i="9"/>
  <c r="N186" i="9"/>
  <c r="J186" i="9"/>
  <c r="F186" i="9"/>
  <c r="R186" i="9" s="1"/>
  <c r="Q185" i="9"/>
  <c r="P185" i="9"/>
  <c r="O185" i="9"/>
  <c r="N185" i="9"/>
  <c r="J185" i="9"/>
  <c r="F185" i="9"/>
  <c r="Q184" i="9"/>
  <c r="P184" i="9"/>
  <c r="O184" i="9"/>
  <c r="N184" i="9"/>
  <c r="J184" i="9"/>
  <c r="F184" i="9"/>
  <c r="R184" i="9" s="1"/>
  <c r="Q183" i="9"/>
  <c r="P183" i="9"/>
  <c r="O183" i="9"/>
  <c r="N183" i="9"/>
  <c r="J183" i="9"/>
  <c r="F183" i="9"/>
  <c r="Q182" i="9"/>
  <c r="P182" i="9"/>
  <c r="O182" i="9"/>
  <c r="N182" i="9"/>
  <c r="J182" i="9"/>
  <c r="F182" i="9"/>
  <c r="Q181" i="9"/>
  <c r="P181" i="9"/>
  <c r="O181" i="9"/>
  <c r="N181" i="9"/>
  <c r="J181" i="9"/>
  <c r="F181" i="9"/>
  <c r="Q180" i="9"/>
  <c r="P180" i="9"/>
  <c r="O180" i="9"/>
  <c r="N180" i="9"/>
  <c r="J180" i="9"/>
  <c r="F180" i="9"/>
  <c r="Q179" i="9"/>
  <c r="P179" i="9"/>
  <c r="O179" i="9"/>
  <c r="N179" i="9"/>
  <c r="R179" i="9" s="1"/>
  <c r="J179" i="9"/>
  <c r="F179" i="9"/>
  <c r="Q178" i="9"/>
  <c r="P178" i="9"/>
  <c r="O178" i="9"/>
  <c r="N178" i="9"/>
  <c r="J178" i="9"/>
  <c r="F178" i="9"/>
  <c r="Q177" i="9"/>
  <c r="P177" i="9"/>
  <c r="O177" i="9"/>
  <c r="N177" i="9"/>
  <c r="J177" i="9"/>
  <c r="F177" i="9"/>
  <c r="Q176" i="9"/>
  <c r="P176" i="9"/>
  <c r="O176" i="9"/>
  <c r="N176" i="9"/>
  <c r="J176" i="9"/>
  <c r="F176" i="9"/>
  <c r="Q175" i="9"/>
  <c r="P175" i="9"/>
  <c r="O175" i="9"/>
  <c r="N175" i="9"/>
  <c r="J175" i="9"/>
  <c r="F175" i="9"/>
  <c r="Q174" i="9"/>
  <c r="P174" i="9"/>
  <c r="O174" i="9"/>
  <c r="N174" i="9"/>
  <c r="J174" i="9"/>
  <c r="F174" i="9"/>
  <c r="R174" i="9" s="1"/>
  <c r="Q173" i="9"/>
  <c r="P173" i="9"/>
  <c r="O173" i="9"/>
  <c r="N173" i="9"/>
  <c r="J173" i="9"/>
  <c r="F173" i="9"/>
  <c r="Q172" i="9"/>
  <c r="P172" i="9"/>
  <c r="O172" i="9"/>
  <c r="N172" i="9"/>
  <c r="J172" i="9"/>
  <c r="F172" i="9"/>
  <c r="Q171" i="9"/>
  <c r="P171" i="9"/>
  <c r="O171" i="9"/>
  <c r="N171" i="9"/>
  <c r="J171" i="9"/>
  <c r="F171" i="9"/>
  <c r="Q170" i="9"/>
  <c r="P170" i="9"/>
  <c r="O170" i="9"/>
  <c r="N170" i="9"/>
  <c r="J170" i="9"/>
  <c r="F170" i="9"/>
  <c r="R170" i="9" s="1"/>
  <c r="Q169" i="9"/>
  <c r="P169" i="9"/>
  <c r="O169" i="9"/>
  <c r="N169" i="9"/>
  <c r="J169" i="9"/>
  <c r="F169" i="9"/>
  <c r="Q168" i="9"/>
  <c r="P168" i="9"/>
  <c r="O168" i="9"/>
  <c r="N168" i="9"/>
  <c r="J168" i="9"/>
  <c r="F168" i="9"/>
  <c r="R168" i="9" s="1"/>
  <c r="Q167" i="9"/>
  <c r="P167" i="9"/>
  <c r="O167" i="9"/>
  <c r="N167" i="9"/>
  <c r="J167" i="9"/>
  <c r="F167" i="9"/>
  <c r="Q166" i="9"/>
  <c r="P166" i="9"/>
  <c r="O166" i="9"/>
  <c r="N166" i="9"/>
  <c r="J166" i="9"/>
  <c r="F166" i="9"/>
  <c r="Q165" i="9"/>
  <c r="P165" i="9"/>
  <c r="O165" i="9"/>
  <c r="N165" i="9"/>
  <c r="J165" i="9"/>
  <c r="F165" i="9"/>
  <c r="Q164" i="9"/>
  <c r="P164" i="9"/>
  <c r="O164" i="9"/>
  <c r="N164" i="9"/>
  <c r="J164" i="9"/>
  <c r="F164" i="9"/>
  <c r="R164" i="9" s="1"/>
  <c r="Q163" i="9"/>
  <c r="P163" i="9"/>
  <c r="O163" i="9"/>
  <c r="N163" i="9"/>
  <c r="R163" i="9" s="1"/>
  <c r="J163" i="9"/>
  <c r="F163" i="9"/>
  <c r="Q162" i="9"/>
  <c r="P162" i="9"/>
  <c r="O162" i="9"/>
  <c r="N162" i="9"/>
  <c r="J162" i="9"/>
  <c r="F162" i="9"/>
  <c r="Q161" i="9"/>
  <c r="P161" i="9"/>
  <c r="O161" i="9"/>
  <c r="N161" i="9"/>
  <c r="J161" i="9"/>
  <c r="F161" i="9"/>
  <c r="Q160" i="9"/>
  <c r="P160" i="9"/>
  <c r="O160" i="9"/>
  <c r="N160" i="9"/>
  <c r="J160" i="9"/>
  <c r="F160" i="9"/>
  <c r="Q159" i="9"/>
  <c r="P159" i="9"/>
  <c r="O159" i="9"/>
  <c r="N159" i="9"/>
  <c r="J159" i="9"/>
  <c r="F159" i="9"/>
  <c r="Q158" i="9"/>
  <c r="P158" i="9"/>
  <c r="O158" i="9"/>
  <c r="N158" i="9"/>
  <c r="J158" i="9"/>
  <c r="F158" i="9"/>
  <c r="R158" i="9" s="1"/>
  <c r="Q157" i="9"/>
  <c r="P157" i="9"/>
  <c r="O157" i="9"/>
  <c r="N157" i="9"/>
  <c r="J157" i="9"/>
  <c r="F157" i="9"/>
  <c r="Q156" i="9"/>
  <c r="P156" i="9"/>
  <c r="O156" i="9"/>
  <c r="N156" i="9"/>
  <c r="J156" i="9"/>
  <c r="F156" i="9"/>
  <c r="Q155" i="9"/>
  <c r="P155" i="9"/>
  <c r="O155" i="9"/>
  <c r="N155" i="9"/>
  <c r="J155" i="9"/>
  <c r="F155" i="9"/>
  <c r="Q154" i="9"/>
  <c r="P154" i="9"/>
  <c r="O154" i="9"/>
  <c r="N154" i="9"/>
  <c r="J154" i="9"/>
  <c r="F154" i="9"/>
  <c r="R154" i="9" s="1"/>
  <c r="Q153" i="9"/>
  <c r="P153" i="9"/>
  <c r="O153" i="9"/>
  <c r="N153" i="9"/>
  <c r="J153" i="9"/>
  <c r="F153" i="9"/>
  <c r="Q152" i="9"/>
  <c r="P152" i="9"/>
  <c r="O152" i="9"/>
  <c r="N152" i="9"/>
  <c r="J152" i="9"/>
  <c r="F152" i="9"/>
  <c r="R152" i="9" s="1"/>
  <c r="Q151" i="9"/>
  <c r="P151" i="9"/>
  <c r="O151" i="9"/>
  <c r="N151" i="9"/>
  <c r="J151" i="9"/>
  <c r="F151" i="9"/>
  <c r="Q150" i="9"/>
  <c r="P150" i="9"/>
  <c r="O150" i="9"/>
  <c r="N150" i="9"/>
  <c r="J150" i="9"/>
  <c r="F150" i="9"/>
  <c r="Q149" i="9"/>
  <c r="P149" i="9"/>
  <c r="O149" i="9"/>
  <c r="N149" i="9"/>
  <c r="J149" i="9"/>
  <c r="F149" i="9"/>
  <c r="Q148" i="9"/>
  <c r="P148" i="9"/>
  <c r="O148" i="9"/>
  <c r="N148" i="9"/>
  <c r="J148" i="9"/>
  <c r="F148" i="9"/>
  <c r="R148" i="9" s="1"/>
  <c r="Q147" i="9"/>
  <c r="P147" i="9"/>
  <c r="O147" i="9"/>
  <c r="N147" i="9"/>
  <c r="R147" i="9" s="1"/>
  <c r="J147" i="9"/>
  <c r="F147" i="9"/>
  <c r="Q146" i="9"/>
  <c r="P146" i="9"/>
  <c r="O146" i="9"/>
  <c r="N146" i="9"/>
  <c r="J146" i="9"/>
  <c r="F146" i="9"/>
  <c r="Q145" i="9"/>
  <c r="P145" i="9"/>
  <c r="O145" i="9"/>
  <c r="N145" i="9"/>
  <c r="J145" i="9"/>
  <c r="F145" i="9"/>
  <c r="Q144" i="9"/>
  <c r="P144" i="9"/>
  <c r="O144" i="9"/>
  <c r="N144" i="9"/>
  <c r="J144" i="9"/>
  <c r="F144" i="9"/>
  <c r="Q143" i="9"/>
  <c r="P143" i="9"/>
  <c r="O143" i="9"/>
  <c r="N143" i="9"/>
  <c r="J143" i="9"/>
  <c r="F143" i="9"/>
  <c r="Q142" i="9"/>
  <c r="P142" i="9"/>
  <c r="O142" i="9"/>
  <c r="N142" i="9"/>
  <c r="J142" i="9"/>
  <c r="F142" i="9"/>
  <c r="R142" i="9" s="1"/>
  <c r="Q141" i="9"/>
  <c r="P141" i="9"/>
  <c r="O141" i="9"/>
  <c r="N141" i="9"/>
  <c r="J141" i="9"/>
  <c r="F141" i="9"/>
  <c r="Q140" i="9"/>
  <c r="P140" i="9"/>
  <c r="O140" i="9"/>
  <c r="N140" i="9"/>
  <c r="J140" i="9"/>
  <c r="F140" i="9"/>
  <c r="Q139" i="9"/>
  <c r="P139" i="9"/>
  <c r="O139" i="9"/>
  <c r="N139" i="9"/>
  <c r="J139" i="9"/>
  <c r="F139" i="9"/>
  <c r="Q138" i="9"/>
  <c r="P138" i="9"/>
  <c r="O138" i="9"/>
  <c r="N138" i="9"/>
  <c r="J138" i="9"/>
  <c r="F138" i="9"/>
  <c r="R138" i="9" s="1"/>
  <c r="Q137" i="9"/>
  <c r="P137" i="9"/>
  <c r="O137" i="9"/>
  <c r="N137" i="9"/>
  <c r="J137" i="9"/>
  <c r="F137" i="9"/>
  <c r="Q136" i="9"/>
  <c r="P136" i="9"/>
  <c r="O136" i="9"/>
  <c r="N136" i="9"/>
  <c r="J136" i="9"/>
  <c r="F136" i="9"/>
  <c r="R136" i="9" s="1"/>
  <c r="Q135" i="9"/>
  <c r="P135" i="9"/>
  <c r="O135" i="9"/>
  <c r="N135" i="9"/>
  <c r="J135" i="9"/>
  <c r="F135" i="9"/>
  <c r="Q134" i="9"/>
  <c r="P134" i="9"/>
  <c r="O134" i="9"/>
  <c r="N134" i="9"/>
  <c r="J134" i="9"/>
  <c r="F134" i="9"/>
  <c r="Q133" i="9"/>
  <c r="P133" i="9"/>
  <c r="O133" i="9"/>
  <c r="N133" i="9"/>
  <c r="J133" i="9"/>
  <c r="F133" i="9"/>
  <c r="Q132" i="9"/>
  <c r="P132" i="9"/>
  <c r="O132" i="9"/>
  <c r="N132" i="9"/>
  <c r="J132" i="9"/>
  <c r="F132" i="9"/>
  <c r="R132" i="9" s="1"/>
  <c r="Q131" i="9"/>
  <c r="P131" i="9"/>
  <c r="O131" i="9"/>
  <c r="N131" i="9"/>
  <c r="R131" i="9" s="1"/>
  <c r="J131" i="9"/>
  <c r="F131" i="9"/>
  <c r="Q130" i="9"/>
  <c r="P130" i="9"/>
  <c r="O130" i="9"/>
  <c r="N130" i="9"/>
  <c r="J130" i="9"/>
  <c r="F130" i="9"/>
  <c r="Q129" i="9"/>
  <c r="P129" i="9"/>
  <c r="O129" i="9"/>
  <c r="N129" i="9"/>
  <c r="J129" i="9"/>
  <c r="F129" i="9"/>
  <c r="Q128" i="9"/>
  <c r="P128" i="9"/>
  <c r="O128" i="9"/>
  <c r="N128" i="9"/>
  <c r="J128" i="9"/>
  <c r="F128" i="9"/>
  <c r="Q127" i="9"/>
  <c r="P127" i="9"/>
  <c r="O127" i="9"/>
  <c r="N127" i="9"/>
  <c r="J127" i="9"/>
  <c r="F127" i="9"/>
  <c r="Q126" i="9"/>
  <c r="P126" i="9"/>
  <c r="O126" i="9"/>
  <c r="N126" i="9"/>
  <c r="J126" i="9"/>
  <c r="F126" i="9"/>
  <c r="R126" i="9" s="1"/>
  <c r="Q125" i="9"/>
  <c r="P125" i="9"/>
  <c r="O125" i="9"/>
  <c r="N125" i="9"/>
  <c r="J125" i="9"/>
  <c r="F125" i="9"/>
  <c r="Q124" i="9"/>
  <c r="P124" i="9"/>
  <c r="O124" i="9"/>
  <c r="N124" i="9"/>
  <c r="J124" i="9"/>
  <c r="F124" i="9"/>
  <c r="Q123" i="9"/>
  <c r="P123" i="9"/>
  <c r="O123" i="9"/>
  <c r="N123" i="9"/>
  <c r="J123" i="9"/>
  <c r="F123" i="9"/>
  <c r="Q122" i="9"/>
  <c r="P122" i="9"/>
  <c r="O122" i="9"/>
  <c r="N122" i="9"/>
  <c r="J122" i="9"/>
  <c r="F122" i="9"/>
  <c r="R122" i="9" s="1"/>
  <c r="Q121" i="9"/>
  <c r="P121" i="9"/>
  <c r="O121" i="9"/>
  <c r="N121" i="9"/>
  <c r="J121" i="9"/>
  <c r="F121" i="9"/>
  <c r="M119" i="9"/>
  <c r="L119" i="9"/>
  <c r="K119" i="9"/>
  <c r="I119" i="9"/>
  <c r="H119" i="9"/>
  <c r="G119" i="9"/>
  <c r="E119" i="9"/>
  <c r="D119" i="9"/>
  <c r="C119" i="9"/>
  <c r="Q118" i="9"/>
  <c r="P118" i="9"/>
  <c r="O118" i="9"/>
  <c r="N118" i="9"/>
  <c r="J118" i="9"/>
  <c r="F118" i="9"/>
  <c r="Q117" i="9"/>
  <c r="P117" i="9"/>
  <c r="O117" i="9"/>
  <c r="N117" i="9"/>
  <c r="J117" i="9"/>
  <c r="F117" i="9"/>
  <c r="Q116" i="9"/>
  <c r="P116" i="9"/>
  <c r="O116" i="9"/>
  <c r="N116" i="9"/>
  <c r="J116" i="9"/>
  <c r="R116" i="9" s="1"/>
  <c r="F116" i="9"/>
  <c r="Q115" i="9"/>
  <c r="P115" i="9"/>
  <c r="O115" i="9"/>
  <c r="N115" i="9"/>
  <c r="J115" i="9"/>
  <c r="F115" i="9"/>
  <c r="Q114" i="9"/>
  <c r="P114" i="9"/>
  <c r="O114" i="9"/>
  <c r="N114" i="9"/>
  <c r="J114" i="9"/>
  <c r="F114" i="9"/>
  <c r="Q113" i="9"/>
  <c r="P113" i="9"/>
  <c r="O113" i="9"/>
  <c r="N113" i="9"/>
  <c r="J113" i="9"/>
  <c r="F113" i="9"/>
  <c r="Q112" i="9"/>
  <c r="P112" i="9"/>
  <c r="O112" i="9"/>
  <c r="N112" i="9"/>
  <c r="J112" i="9"/>
  <c r="J119" i="9" s="1"/>
  <c r="F112" i="9"/>
  <c r="M110" i="9"/>
  <c r="L110" i="9"/>
  <c r="K110" i="9"/>
  <c r="I110" i="9"/>
  <c r="H110" i="9"/>
  <c r="G110" i="9"/>
  <c r="E110" i="9"/>
  <c r="D110" i="9"/>
  <c r="C110" i="9"/>
  <c r="Q109" i="9"/>
  <c r="P109" i="9"/>
  <c r="O109" i="9"/>
  <c r="N109" i="9"/>
  <c r="J109" i="9"/>
  <c r="F109" i="9"/>
  <c r="R109" i="9" s="1"/>
  <c r="Q108" i="9"/>
  <c r="P108" i="9"/>
  <c r="O108" i="9"/>
  <c r="N108" i="9"/>
  <c r="R108" i="9" s="1"/>
  <c r="J108" i="9"/>
  <c r="F108" i="9"/>
  <c r="Q107" i="9"/>
  <c r="P107" i="9"/>
  <c r="O107" i="9"/>
  <c r="N107" i="9"/>
  <c r="J107" i="9"/>
  <c r="F107" i="9"/>
  <c r="Q106" i="9"/>
  <c r="P106" i="9"/>
  <c r="O106" i="9"/>
  <c r="N106" i="9"/>
  <c r="J106" i="9"/>
  <c r="F106" i="9"/>
  <c r="Q105" i="9"/>
  <c r="P105" i="9"/>
  <c r="O105" i="9"/>
  <c r="N105" i="9"/>
  <c r="J105" i="9"/>
  <c r="F105" i="9"/>
  <c r="Q104" i="9"/>
  <c r="P104" i="9"/>
  <c r="O104" i="9"/>
  <c r="N104" i="9"/>
  <c r="J104" i="9"/>
  <c r="F104" i="9"/>
  <c r="Q103" i="9"/>
  <c r="P103" i="9"/>
  <c r="O103" i="9"/>
  <c r="N103" i="9"/>
  <c r="J103" i="9"/>
  <c r="F103" i="9"/>
  <c r="Q102" i="9"/>
  <c r="P102" i="9"/>
  <c r="O102" i="9"/>
  <c r="N102" i="9"/>
  <c r="R102" i="9" s="1"/>
  <c r="J102" i="9"/>
  <c r="F102" i="9"/>
  <c r="Q101" i="9"/>
  <c r="P101" i="9"/>
  <c r="O101" i="9"/>
  <c r="N101" i="9"/>
  <c r="J101" i="9"/>
  <c r="F101" i="9"/>
  <c r="R101" i="9" s="1"/>
  <c r="Q100" i="9"/>
  <c r="P100" i="9"/>
  <c r="O100" i="9"/>
  <c r="N100" i="9"/>
  <c r="J100" i="9"/>
  <c r="F100" i="9"/>
  <c r="M98" i="9"/>
  <c r="L98" i="9"/>
  <c r="K98" i="9"/>
  <c r="I98" i="9"/>
  <c r="H98" i="9"/>
  <c r="G98" i="9"/>
  <c r="E98" i="9"/>
  <c r="D98" i="9"/>
  <c r="C98" i="9"/>
  <c r="Q97" i="9"/>
  <c r="P97" i="9"/>
  <c r="O97" i="9"/>
  <c r="N97" i="9"/>
  <c r="J97" i="9"/>
  <c r="F97" i="9"/>
  <c r="Q96" i="9"/>
  <c r="P96" i="9"/>
  <c r="O96" i="9"/>
  <c r="N96" i="9"/>
  <c r="J96" i="9"/>
  <c r="F96" i="9"/>
  <c r="R96" i="9" s="1"/>
  <c r="Q95" i="9"/>
  <c r="P95" i="9"/>
  <c r="O95" i="9"/>
  <c r="N95" i="9"/>
  <c r="J95" i="9"/>
  <c r="F95" i="9"/>
  <c r="Q94" i="9"/>
  <c r="P94" i="9"/>
  <c r="O94" i="9"/>
  <c r="N94" i="9"/>
  <c r="J94" i="9"/>
  <c r="F94" i="9"/>
  <c r="Q93" i="9"/>
  <c r="P93" i="9"/>
  <c r="O93" i="9"/>
  <c r="N93" i="9"/>
  <c r="J93" i="9"/>
  <c r="F93" i="9"/>
  <c r="Q92" i="9"/>
  <c r="P92" i="9"/>
  <c r="O92" i="9"/>
  <c r="N92" i="9"/>
  <c r="J92" i="9"/>
  <c r="F92" i="9"/>
  <c r="N90" i="9"/>
  <c r="M90" i="9"/>
  <c r="M85" i="9" s="1"/>
  <c r="L90" i="9"/>
  <c r="K90" i="9"/>
  <c r="I90" i="9"/>
  <c r="H90" i="9"/>
  <c r="H85" i="9" s="1"/>
  <c r="G90" i="9"/>
  <c r="E90" i="9"/>
  <c r="D90" i="9"/>
  <c r="D85" i="9" s="1"/>
  <c r="C90" i="9"/>
  <c r="C85" i="9" s="1"/>
  <c r="Q89" i="9"/>
  <c r="P89" i="9"/>
  <c r="O89" i="9"/>
  <c r="F89" i="9"/>
  <c r="R89" i="9" s="1"/>
  <c r="Q88" i="9"/>
  <c r="P88" i="9"/>
  <c r="O88" i="9"/>
  <c r="F88" i="9"/>
  <c r="F90" i="9" s="1"/>
  <c r="Q87" i="9"/>
  <c r="Q90" i="9" s="1"/>
  <c r="P87" i="9"/>
  <c r="O87" i="9"/>
  <c r="J87" i="9"/>
  <c r="J90" i="9" s="1"/>
  <c r="L85" i="9"/>
  <c r="K85" i="9"/>
  <c r="M83" i="9"/>
  <c r="L83" i="9"/>
  <c r="L76" i="9" s="1"/>
  <c r="K83" i="9"/>
  <c r="I83" i="9"/>
  <c r="H83" i="9"/>
  <c r="H76" i="9" s="1"/>
  <c r="G83" i="9"/>
  <c r="G76" i="9" s="1"/>
  <c r="E83" i="9"/>
  <c r="E76" i="9" s="1"/>
  <c r="D83" i="9"/>
  <c r="D76" i="9" s="1"/>
  <c r="C83" i="9"/>
  <c r="C76" i="9" s="1"/>
  <c r="Q82" i="9"/>
  <c r="P82" i="9"/>
  <c r="O82" i="9"/>
  <c r="N82" i="9"/>
  <c r="J82" i="9"/>
  <c r="F82" i="9"/>
  <c r="Q81" i="9"/>
  <c r="P81" i="9"/>
  <c r="O81" i="9"/>
  <c r="N81" i="9"/>
  <c r="J81" i="9"/>
  <c r="F81" i="9"/>
  <c r="Q80" i="9"/>
  <c r="P80" i="9"/>
  <c r="O80" i="9"/>
  <c r="R80" i="9" s="1"/>
  <c r="N80" i="9"/>
  <c r="J80" i="9"/>
  <c r="F80" i="9"/>
  <c r="Q79" i="9"/>
  <c r="P79" i="9"/>
  <c r="O79" i="9"/>
  <c r="N79" i="9"/>
  <c r="J79" i="9"/>
  <c r="F79" i="9"/>
  <c r="Q78" i="9"/>
  <c r="P78" i="9"/>
  <c r="O78" i="9"/>
  <c r="N78" i="9"/>
  <c r="J78" i="9"/>
  <c r="F78" i="9"/>
  <c r="M76" i="9"/>
  <c r="K76" i="9"/>
  <c r="I76" i="9"/>
  <c r="I74" i="9"/>
  <c r="H74" i="9"/>
  <c r="G74" i="9"/>
  <c r="E74" i="9"/>
  <c r="D74" i="9"/>
  <c r="C74" i="9"/>
  <c r="M73" i="9"/>
  <c r="Q73" i="9" s="1"/>
  <c r="L73" i="9"/>
  <c r="L74" i="9" s="1"/>
  <c r="K73" i="9"/>
  <c r="O73" i="9" s="1"/>
  <c r="J73" i="9"/>
  <c r="J74" i="9" s="1"/>
  <c r="F73" i="9"/>
  <c r="Q72" i="9"/>
  <c r="P72" i="9"/>
  <c r="O72" i="9"/>
  <c r="F72" i="9"/>
  <c r="R72" i="9" s="1"/>
  <c r="Q71" i="9"/>
  <c r="P71" i="9"/>
  <c r="O71" i="9"/>
  <c r="F71" i="9"/>
  <c r="R71" i="9" s="1"/>
  <c r="Q70" i="9"/>
  <c r="P70" i="9"/>
  <c r="O70" i="9"/>
  <c r="F70" i="9"/>
  <c r="Q69" i="9"/>
  <c r="P69" i="9"/>
  <c r="O69" i="9"/>
  <c r="F69" i="9"/>
  <c r="R69" i="9" s="1"/>
  <c r="E67" i="9"/>
  <c r="E43" i="9" s="1"/>
  <c r="D67" i="9"/>
  <c r="D43" i="9" s="1"/>
  <c r="C67" i="9"/>
  <c r="I66" i="9"/>
  <c r="H66" i="9"/>
  <c r="L66" i="9" s="1"/>
  <c r="P66" i="9" s="1"/>
  <c r="G66" i="9"/>
  <c r="K66" i="9" s="1"/>
  <c r="O66" i="9" s="1"/>
  <c r="Q65" i="9"/>
  <c r="P65" i="9"/>
  <c r="O65" i="9"/>
  <c r="F65" i="9"/>
  <c r="R65" i="9" s="1"/>
  <c r="Q64" i="9"/>
  <c r="P64" i="9"/>
  <c r="O64" i="9"/>
  <c r="F64" i="9"/>
  <c r="J66" i="9" s="1"/>
  <c r="I63" i="9"/>
  <c r="M63" i="9" s="1"/>
  <c r="H63" i="9"/>
  <c r="G63" i="9"/>
  <c r="K63" i="9" s="1"/>
  <c r="O63" i="9" s="1"/>
  <c r="Q62" i="9"/>
  <c r="P62" i="9"/>
  <c r="O62" i="9"/>
  <c r="F62" i="9"/>
  <c r="R62" i="9" s="1"/>
  <c r="Q61" i="9"/>
  <c r="P61" i="9"/>
  <c r="O61" i="9"/>
  <c r="F61" i="9"/>
  <c r="J63" i="9" s="1"/>
  <c r="N63" i="9" s="1"/>
  <c r="I60" i="9"/>
  <c r="M60" i="9" s="1"/>
  <c r="H60" i="9"/>
  <c r="L60" i="9" s="1"/>
  <c r="G60" i="9"/>
  <c r="Q59" i="9"/>
  <c r="P59" i="9"/>
  <c r="O59" i="9"/>
  <c r="F59" i="9"/>
  <c r="R59" i="9" s="1"/>
  <c r="Q58" i="9"/>
  <c r="P58" i="9"/>
  <c r="O58" i="9"/>
  <c r="F58" i="9"/>
  <c r="J60" i="9" s="1"/>
  <c r="I57" i="9"/>
  <c r="M57" i="9" s="1"/>
  <c r="Q57" i="9" s="1"/>
  <c r="H57" i="9"/>
  <c r="G57" i="9"/>
  <c r="K57" i="9" s="1"/>
  <c r="O57" i="9" s="1"/>
  <c r="Q56" i="9"/>
  <c r="P56" i="9"/>
  <c r="O56" i="9"/>
  <c r="F56" i="9"/>
  <c r="Q55" i="9"/>
  <c r="P55" i="9"/>
  <c r="O55" i="9"/>
  <c r="F55" i="9"/>
  <c r="R55" i="9" s="1"/>
  <c r="I54" i="9"/>
  <c r="H54" i="9"/>
  <c r="L54" i="9" s="1"/>
  <c r="G54" i="9"/>
  <c r="K54" i="9" s="1"/>
  <c r="Q53" i="9"/>
  <c r="P53" i="9"/>
  <c r="O53" i="9"/>
  <c r="F53" i="9"/>
  <c r="R53" i="9" s="1"/>
  <c r="Q52" i="9"/>
  <c r="P52" i="9"/>
  <c r="O52" i="9"/>
  <c r="F52" i="9"/>
  <c r="J54" i="9" s="1"/>
  <c r="M51" i="9"/>
  <c r="I51" i="9"/>
  <c r="H51" i="9"/>
  <c r="G51" i="9"/>
  <c r="K51" i="9" s="1"/>
  <c r="O51" i="9" s="1"/>
  <c r="Q50" i="9"/>
  <c r="P50" i="9"/>
  <c r="O50" i="9"/>
  <c r="F50" i="9"/>
  <c r="R50" i="9" s="1"/>
  <c r="Q49" i="9"/>
  <c r="P49" i="9"/>
  <c r="O49" i="9"/>
  <c r="F49" i="9"/>
  <c r="R49" i="9" s="1"/>
  <c r="I48" i="9"/>
  <c r="I67" i="9" s="1"/>
  <c r="I43" i="9" s="1"/>
  <c r="H48" i="9"/>
  <c r="G48" i="9"/>
  <c r="F48" i="9"/>
  <c r="Q47" i="9"/>
  <c r="P47" i="9"/>
  <c r="O47" i="9"/>
  <c r="F47" i="9"/>
  <c r="R47" i="9" s="1"/>
  <c r="Q46" i="9"/>
  <c r="P46" i="9"/>
  <c r="O46" i="9"/>
  <c r="F46" i="9"/>
  <c r="C43" i="9"/>
  <c r="N41" i="9"/>
  <c r="N38" i="9" s="1"/>
  <c r="M41" i="9"/>
  <c r="M38" i="9" s="1"/>
  <c r="L41" i="9"/>
  <c r="K41" i="9"/>
  <c r="K38" i="9" s="1"/>
  <c r="I41" i="9"/>
  <c r="I38" i="9" s="1"/>
  <c r="H41" i="9"/>
  <c r="G41" i="9"/>
  <c r="E41" i="9"/>
  <c r="E38" i="9" s="1"/>
  <c r="D41" i="9"/>
  <c r="C41" i="9"/>
  <c r="Q40" i="9"/>
  <c r="Q41" i="9" s="1"/>
  <c r="Q38" i="9" s="1"/>
  <c r="P40" i="9"/>
  <c r="P41" i="9" s="1"/>
  <c r="P38" i="9" s="1"/>
  <c r="O40" i="9"/>
  <c r="O41" i="9" s="1"/>
  <c r="J40" i="9"/>
  <c r="J41" i="9" s="1"/>
  <c r="J38" i="9" s="1"/>
  <c r="F40" i="9"/>
  <c r="O38" i="9"/>
  <c r="L38" i="9"/>
  <c r="H38" i="9"/>
  <c r="G38" i="9"/>
  <c r="D38" i="9"/>
  <c r="C38" i="9"/>
  <c r="M35" i="9"/>
  <c r="L35" i="9"/>
  <c r="K35" i="9"/>
  <c r="I35" i="9"/>
  <c r="H35" i="9"/>
  <c r="G35" i="9"/>
  <c r="E35" i="9"/>
  <c r="D35" i="9"/>
  <c r="C35" i="9"/>
  <c r="Q34" i="9"/>
  <c r="Q35" i="9" s="1"/>
  <c r="P34" i="9"/>
  <c r="P35" i="9" s="1"/>
  <c r="O34" i="9"/>
  <c r="O35" i="9" s="1"/>
  <c r="N34" i="9"/>
  <c r="N35" i="9" s="1"/>
  <c r="J34" i="9"/>
  <c r="J35" i="9" s="1"/>
  <c r="F34" i="9"/>
  <c r="F35" i="9" s="1"/>
  <c r="Q32" i="9"/>
  <c r="M32" i="9"/>
  <c r="L32" i="9"/>
  <c r="K32" i="9"/>
  <c r="I32" i="9"/>
  <c r="H32" i="9"/>
  <c r="G32" i="9"/>
  <c r="E32" i="9"/>
  <c r="D32" i="9"/>
  <c r="C32" i="9"/>
  <c r="P31" i="9"/>
  <c r="P32" i="9" s="1"/>
  <c r="O31" i="9"/>
  <c r="O32" i="9" s="1"/>
  <c r="N31" i="9"/>
  <c r="N32" i="9" s="1"/>
  <c r="J31" i="9"/>
  <c r="J32" i="9" s="1"/>
  <c r="F31" i="9"/>
  <c r="F32" i="9" s="1"/>
  <c r="Q29" i="9"/>
  <c r="M29" i="9"/>
  <c r="K29" i="9"/>
  <c r="I29" i="9"/>
  <c r="I10" i="9" s="1"/>
  <c r="G29" i="9"/>
  <c r="E29" i="9"/>
  <c r="C29" i="9"/>
  <c r="P28" i="9"/>
  <c r="O28" i="9"/>
  <c r="N28" i="9"/>
  <c r="J28" i="9"/>
  <c r="F28" i="9"/>
  <c r="P27" i="9"/>
  <c r="O27" i="9"/>
  <c r="N27" i="9"/>
  <c r="J27" i="9"/>
  <c r="F27" i="9"/>
  <c r="P26" i="9"/>
  <c r="O26" i="9"/>
  <c r="N26" i="9"/>
  <c r="J26" i="9"/>
  <c r="F26" i="9"/>
  <c r="P25" i="9"/>
  <c r="O25" i="9"/>
  <c r="N25" i="9"/>
  <c r="J25" i="9"/>
  <c r="R25" i="9" s="1"/>
  <c r="F25" i="9"/>
  <c r="P24" i="9"/>
  <c r="O24" i="9"/>
  <c r="N24" i="9"/>
  <c r="J24" i="9"/>
  <c r="F24" i="9"/>
  <c r="P23" i="9"/>
  <c r="O23" i="9"/>
  <c r="N23" i="9"/>
  <c r="J23" i="9"/>
  <c r="R23" i="9" s="1"/>
  <c r="F23" i="9"/>
  <c r="P22" i="9"/>
  <c r="O22" i="9"/>
  <c r="N22" i="9"/>
  <c r="J22" i="9"/>
  <c r="F22" i="9"/>
  <c r="P21" i="9"/>
  <c r="O21" i="9"/>
  <c r="J21" i="9"/>
  <c r="F21" i="9"/>
  <c r="R21" i="9" s="1"/>
  <c r="P20" i="9"/>
  <c r="O20" i="9"/>
  <c r="J20" i="9"/>
  <c r="F20" i="9"/>
  <c r="R20" i="9" s="1"/>
  <c r="P19" i="9"/>
  <c r="O19" i="9"/>
  <c r="N19" i="9"/>
  <c r="J19" i="9"/>
  <c r="F19" i="9"/>
  <c r="P18" i="9"/>
  <c r="O18" i="9"/>
  <c r="N18" i="9"/>
  <c r="J18" i="9"/>
  <c r="F18" i="9"/>
  <c r="P17" i="9"/>
  <c r="O17" i="9"/>
  <c r="N17" i="9"/>
  <c r="J17" i="9"/>
  <c r="F17" i="9"/>
  <c r="P16" i="9"/>
  <c r="O16" i="9"/>
  <c r="N16" i="9"/>
  <c r="J16" i="9"/>
  <c r="F16" i="9"/>
  <c r="P15" i="9"/>
  <c r="O15" i="9"/>
  <c r="N15" i="9"/>
  <c r="J15" i="9"/>
  <c r="F15" i="9"/>
  <c r="P14" i="9"/>
  <c r="O14" i="9"/>
  <c r="N14" i="9"/>
  <c r="J14" i="9"/>
  <c r="F14" i="9"/>
  <c r="O13" i="9"/>
  <c r="L13" i="9"/>
  <c r="N13" i="9" s="1"/>
  <c r="H13" i="9"/>
  <c r="H29" i="9" s="1"/>
  <c r="H10" i="9" s="1"/>
  <c r="F13" i="9"/>
  <c r="O12" i="9"/>
  <c r="D12" i="9"/>
  <c r="F12" i="9" s="1"/>
  <c r="Q10" i="9"/>
  <c r="M10" i="9"/>
  <c r="E10" i="9"/>
  <c r="Q98" i="9" l="1"/>
  <c r="P83" i="9"/>
  <c r="P76" i="9" s="1"/>
  <c r="R81" i="9"/>
  <c r="N29" i="9"/>
  <c r="R22" i="9"/>
  <c r="R26" i="9"/>
  <c r="P54" i="9"/>
  <c r="Q60" i="9"/>
  <c r="M74" i="9"/>
  <c r="H67" i="9"/>
  <c r="H43" i="9" s="1"/>
  <c r="R92" i="9"/>
  <c r="O110" i="9"/>
  <c r="Q110" i="9"/>
  <c r="R115" i="9"/>
  <c r="R24" i="9"/>
  <c r="R27" i="9"/>
  <c r="R28" i="9"/>
  <c r="L29" i="9"/>
  <c r="L10" i="9" s="1"/>
  <c r="C10" i="9"/>
  <c r="C7" i="9" s="1"/>
  <c r="L48" i="9"/>
  <c r="O54" i="9"/>
  <c r="P60" i="9"/>
  <c r="F74" i="9"/>
  <c r="J83" i="9"/>
  <c r="J76" i="9" s="1"/>
  <c r="O90" i="9"/>
  <c r="R94" i="9"/>
  <c r="R95" i="9"/>
  <c r="P110" i="9"/>
  <c r="R104" i="9"/>
  <c r="R106" i="9"/>
  <c r="R113" i="9"/>
  <c r="O119" i="9"/>
  <c r="R124" i="9"/>
  <c r="R125" i="9"/>
  <c r="R128" i="9"/>
  <c r="R129" i="9"/>
  <c r="R133" i="9"/>
  <c r="R134" i="9"/>
  <c r="R140" i="9"/>
  <c r="R141" i="9"/>
  <c r="R144" i="9"/>
  <c r="R145" i="9"/>
  <c r="R149" i="9"/>
  <c r="R150" i="9"/>
  <c r="R156" i="9"/>
  <c r="R157" i="9"/>
  <c r="R160" i="9"/>
  <c r="R161" i="9"/>
  <c r="R165" i="9"/>
  <c r="R166" i="9"/>
  <c r="R172" i="9"/>
  <c r="R173" i="9"/>
  <c r="R176" i="9"/>
  <c r="R177" i="9"/>
  <c r="R180" i="9"/>
  <c r="R182" i="9"/>
  <c r="R188" i="9"/>
  <c r="R189" i="9"/>
  <c r="R192" i="9"/>
  <c r="R193" i="9"/>
  <c r="R197" i="9"/>
  <c r="R198" i="9"/>
  <c r="R204" i="9"/>
  <c r="R205" i="9"/>
  <c r="R14" i="9"/>
  <c r="R15" i="9"/>
  <c r="R18" i="9"/>
  <c r="R19" i="9"/>
  <c r="M48" i="9"/>
  <c r="Q51" i="9"/>
  <c r="O74" i="9"/>
  <c r="P90" i="9"/>
  <c r="R93" i="9"/>
  <c r="O98" i="9"/>
  <c r="R97" i="9"/>
  <c r="P119" i="9"/>
  <c r="R117" i="9"/>
  <c r="R118" i="9"/>
  <c r="R123" i="9"/>
  <c r="R127" i="9"/>
  <c r="R135" i="9"/>
  <c r="R139" i="9"/>
  <c r="R143" i="9"/>
  <c r="R151" i="9"/>
  <c r="R155" i="9"/>
  <c r="R159" i="9"/>
  <c r="R167" i="9"/>
  <c r="R171" i="9"/>
  <c r="R175" i="9"/>
  <c r="R183" i="9"/>
  <c r="R187" i="9"/>
  <c r="R191" i="9"/>
  <c r="R199" i="9"/>
  <c r="R203" i="9"/>
  <c r="D29" i="9"/>
  <c r="D10" i="9" s="1"/>
  <c r="D7" i="9" s="1"/>
  <c r="K10" i="9"/>
  <c r="Q48" i="9"/>
  <c r="J57" i="9"/>
  <c r="R82" i="9"/>
  <c r="G85" i="9"/>
  <c r="P12" i="9"/>
  <c r="R16" i="9"/>
  <c r="R17" i="9"/>
  <c r="G10" i="9"/>
  <c r="Q63" i="9"/>
  <c r="Q74" i="9"/>
  <c r="N83" i="9"/>
  <c r="N76" i="9" s="1"/>
  <c r="R103" i="9"/>
  <c r="R107" i="9"/>
  <c r="R114" i="9"/>
  <c r="O206" i="9"/>
  <c r="O85" i="9" s="1"/>
  <c r="R130" i="9"/>
  <c r="R146" i="9"/>
  <c r="R162" i="9"/>
  <c r="R178" i="9"/>
  <c r="R194" i="9"/>
  <c r="J40" i="8"/>
  <c r="R37" i="8"/>
  <c r="O34" i="8"/>
  <c r="R32" i="8"/>
  <c r="P34" i="8"/>
  <c r="R14" i="8"/>
  <c r="N57" i="9"/>
  <c r="R57" i="9" s="1"/>
  <c r="R56" i="9"/>
  <c r="N119" i="9"/>
  <c r="J13" i="9"/>
  <c r="P13" i="9"/>
  <c r="P29" i="9" s="1"/>
  <c r="P10" i="9" s="1"/>
  <c r="K48" i="9"/>
  <c r="O48" i="9" s="1"/>
  <c r="G67" i="9"/>
  <c r="G43" i="9" s="1"/>
  <c r="R63" i="9"/>
  <c r="K74" i="9"/>
  <c r="N73" i="9"/>
  <c r="N74" i="9" s="1"/>
  <c r="O83" i="9"/>
  <c r="O76" i="9" s="1"/>
  <c r="R78" i="9"/>
  <c r="J206" i="9"/>
  <c r="Q206" i="9"/>
  <c r="K60" i="9"/>
  <c r="O60" i="9" s="1"/>
  <c r="H7" i="9"/>
  <c r="R31" i="9"/>
  <c r="R32" i="9" s="1"/>
  <c r="R40" i="9"/>
  <c r="R41" i="9" s="1"/>
  <c r="R38" i="9" s="1"/>
  <c r="F41" i="9"/>
  <c r="F38" i="9" s="1"/>
  <c r="M66" i="9"/>
  <c r="Q66" i="9"/>
  <c r="F29" i="9"/>
  <c r="R12" i="9"/>
  <c r="O29" i="9"/>
  <c r="O10" i="9" s="1"/>
  <c r="N10" i="9"/>
  <c r="M54" i="9"/>
  <c r="R70" i="9"/>
  <c r="F83" i="9"/>
  <c r="F76" i="9" s="1"/>
  <c r="F119" i="9"/>
  <c r="R112" i="9"/>
  <c r="R119" i="9" s="1"/>
  <c r="P206" i="9"/>
  <c r="F67" i="9"/>
  <c r="F43" i="9" s="1"/>
  <c r="J48" i="9"/>
  <c r="I85" i="9"/>
  <c r="I7" i="9" s="1"/>
  <c r="J98" i="9"/>
  <c r="N98" i="9"/>
  <c r="Q119" i="9"/>
  <c r="N206" i="9"/>
  <c r="J51" i="9"/>
  <c r="Q83" i="9"/>
  <c r="Q76" i="9" s="1"/>
  <c r="J110" i="9"/>
  <c r="R181" i="9"/>
  <c r="R46" i="9"/>
  <c r="N54" i="9"/>
  <c r="R54" i="9" s="1"/>
  <c r="R52" i="9"/>
  <c r="R61" i="9"/>
  <c r="N66" i="9"/>
  <c r="R66" i="9" s="1"/>
  <c r="R64" i="9"/>
  <c r="P98" i="9"/>
  <c r="F98" i="9"/>
  <c r="F110" i="9"/>
  <c r="R87" i="9"/>
  <c r="E85" i="9"/>
  <c r="E7" i="9" s="1"/>
  <c r="R34" i="9"/>
  <c r="R35" i="9" s="1"/>
  <c r="P48" i="9"/>
  <c r="N60" i="9"/>
  <c r="R60" i="9" s="1"/>
  <c r="R58" i="9"/>
  <c r="R79" i="9"/>
  <c r="R88" i="9"/>
  <c r="N110" i="9"/>
  <c r="R100" i="9"/>
  <c r="R105" i="9"/>
  <c r="F206" i="9"/>
  <c r="R121" i="9"/>
  <c r="R137" i="9"/>
  <c r="R153" i="9"/>
  <c r="R169" i="9"/>
  <c r="R185" i="9"/>
  <c r="R201" i="9"/>
  <c r="L51" i="9"/>
  <c r="P51" i="9" s="1"/>
  <c r="L57" i="9"/>
  <c r="P57" i="9" s="1"/>
  <c r="L63" i="9"/>
  <c r="P63" i="9" s="1"/>
  <c r="P73" i="9"/>
  <c r="P74" i="9" s="1"/>
  <c r="P85" i="9" l="1"/>
  <c r="J85" i="9"/>
  <c r="G7" i="9"/>
  <c r="R98" i="9"/>
  <c r="Q85" i="9"/>
  <c r="M67" i="9"/>
  <c r="M43" i="9" s="1"/>
  <c r="M7" i="9" s="1"/>
  <c r="N85" i="9"/>
  <c r="Q54" i="9"/>
  <c r="Q67" i="9" s="1"/>
  <c r="Q43" i="9" s="1"/>
  <c r="P67" i="9"/>
  <c r="P43" i="9" s="1"/>
  <c r="P7" i="9" s="1"/>
  <c r="J67" i="9"/>
  <c r="J43" i="9" s="1"/>
  <c r="N48" i="9"/>
  <c r="N67" i="9" s="1"/>
  <c r="N43" i="9" s="1"/>
  <c r="N7" i="9" s="1"/>
  <c r="R90" i="9"/>
  <c r="L67" i="9"/>
  <c r="L43" i="9" s="1"/>
  <c r="L7" i="9" s="1"/>
  <c r="N51" i="9"/>
  <c r="R51" i="9"/>
  <c r="R83" i="9"/>
  <c r="R76" i="9" s="1"/>
  <c r="K67" i="9"/>
  <c r="K43" i="9" s="1"/>
  <c r="K7" i="9" s="1"/>
  <c r="J29" i="9"/>
  <c r="J10" i="9" s="1"/>
  <c r="J7" i="9" s="1"/>
  <c r="R13" i="9"/>
  <c r="O67" i="9"/>
  <c r="O43" i="9" s="1"/>
  <c r="O7" i="9"/>
  <c r="R110" i="9"/>
  <c r="R206" i="9"/>
  <c r="F85" i="9"/>
  <c r="R29" i="9"/>
  <c r="R10" i="9" s="1"/>
  <c r="F10" i="9"/>
  <c r="R73" i="9"/>
  <c r="R74" i="9" s="1"/>
  <c r="D72" i="8"/>
  <c r="E72" i="8"/>
  <c r="C72" i="8"/>
  <c r="H53" i="8"/>
  <c r="I53" i="8"/>
  <c r="G53" i="8"/>
  <c r="F53" i="8"/>
  <c r="L78" i="8"/>
  <c r="M78" i="8"/>
  <c r="K78" i="8"/>
  <c r="H71" i="8"/>
  <c r="I71" i="8"/>
  <c r="G71" i="8"/>
  <c r="H68" i="8"/>
  <c r="I68" i="8"/>
  <c r="G68" i="8"/>
  <c r="H65" i="8"/>
  <c r="I65" i="8"/>
  <c r="G65" i="8"/>
  <c r="H62" i="8"/>
  <c r="I62" i="8"/>
  <c r="G62" i="8"/>
  <c r="H59" i="8"/>
  <c r="I59" i="8"/>
  <c r="G59" i="8"/>
  <c r="H56" i="8"/>
  <c r="I56" i="8"/>
  <c r="G56" i="8"/>
  <c r="Q7" i="9" l="1"/>
  <c r="H72" i="8"/>
  <c r="L62" i="8"/>
  <c r="L65" i="8"/>
  <c r="M71" i="8"/>
  <c r="M53" i="8"/>
  <c r="K65" i="8"/>
  <c r="K68" i="8"/>
  <c r="O68" i="8"/>
  <c r="L71" i="8"/>
  <c r="L53" i="8"/>
  <c r="I72" i="8"/>
  <c r="L56" i="8"/>
  <c r="K56" i="8"/>
  <c r="K59" i="8"/>
  <c r="K62" i="8"/>
  <c r="K71" i="8"/>
  <c r="K53" i="8"/>
  <c r="O53" i="8" s="1"/>
  <c r="L59" i="8"/>
  <c r="L68" i="8"/>
  <c r="M56" i="8"/>
  <c r="M59" i="8"/>
  <c r="M62" i="8"/>
  <c r="M65" i="8"/>
  <c r="M68" i="8"/>
  <c r="Q53" i="8"/>
  <c r="G72" i="8"/>
  <c r="F7" i="9"/>
  <c r="R48" i="9"/>
  <c r="R67" i="9" s="1"/>
  <c r="R43" i="9" s="1"/>
  <c r="R85" i="9"/>
  <c r="M211" i="8"/>
  <c r="L211" i="8"/>
  <c r="K211" i="8"/>
  <c r="I211" i="8"/>
  <c r="H211" i="8"/>
  <c r="G211" i="8"/>
  <c r="E211" i="8"/>
  <c r="D211" i="8"/>
  <c r="C211" i="8"/>
  <c r="Q210" i="8"/>
  <c r="P210" i="8"/>
  <c r="O210" i="8"/>
  <c r="N210" i="8"/>
  <c r="J210" i="8"/>
  <c r="F210" i="8"/>
  <c r="Q209" i="8"/>
  <c r="P209" i="8"/>
  <c r="O209" i="8"/>
  <c r="N209" i="8"/>
  <c r="J209" i="8"/>
  <c r="F209" i="8"/>
  <c r="Q208" i="8"/>
  <c r="P208" i="8"/>
  <c r="O208" i="8"/>
  <c r="N208" i="8"/>
  <c r="J208" i="8"/>
  <c r="F208" i="8"/>
  <c r="Q207" i="8"/>
  <c r="P207" i="8"/>
  <c r="O207" i="8"/>
  <c r="N207" i="8"/>
  <c r="J207" i="8"/>
  <c r="F207" i="8"/>
  <c r="Q206" i="8"/>
  <c r="P206" i="8"/>
  <c r="O206" i="8"/>
  <c r="N206" i="8"/>
  <c r="J206" i="8"/>
  <c r="F206" i="8"/>
  <c r="Q205" i="8"/>
  <c r="P205" i="8"/>
  <c r="O205" i="8"/>
  <c r="N205" i="8"/>
  <c r="J205" i="8"/>
  <c r="F205" i="8"/>
  <c r="Q204" i="8"/>
  <c r="P204" i="8"/>
  <c r="O204" i="8"/>
  <c r="N204" i="8"/>
  <c r="J204" i="8"/>
  <c r="F204" i="8"/>
  <c r="Q203" i="8"/>
  <c r="P203" i="8"/>
  <c r="O203" i="8"/>
  <c r="N203" i="8"/>
  <c r="J203" i="8"/>
  <c r="F203" i="8"/>
  <c r="Q202" i="8"/>
  <c r="P202" i="8"/>
  <c r="O202" i="8"/>
  <c r="N202" i="8"/>
  <c r="J202" i="8"/>
  <c r="F202" i="8"/>
  <c r="Q201" i="8"/>
  <c r="P201" i="8"/>
  <c r="O201" i="8"/>
  <c r="N201" i="8"/>
  <c r="J201" i="8"/>
  <c r="F201" i="8"/>
  <c r="Q200" i="8"/>
  <c r="P200" i="8"/>
  <c r="O200" i="8"/>
  <c r="N200" i="8"/>
  <c r="J200" i="8"/>
  <c r="F200" i="8"/>
  <c r="Q199" i="8"/>
  <c r="P199" i="8"/>
  <c r="O199" i="8"/>
  <c r="N199" i="8"/>
  <c r="J199" i="8"/>
  <c r="F199" i="8"/>
  <c r="Q198" i="8"/>
  <c r="P198" i="8"/>
  <c r="O198" i="8"/>
  <c r="N198" i="8"/>
  <c r="J198" i="8"/>
  <c r="F198" i="8"/>
  <c r="Q197" i="8"/>
  <c r="P197" i="8"/>
  <c r="O197" i="8"/>
  <c r="N197" i="8"/>
  <c r="J197" i="8"/>
  <c r="F197" i="8"/>
  <c r="Q196" i="8"/>
  <c r="P196" i="8"/>
  <c r="O196" i="8"/>
  <c r="N196" i="8"/>
  <c r="J196" i="8"/>
  <c r="F196" i="8"/>
  <c r="Q195" i="8"/>
  <c r="P195" i="8"/>
  <c r="O195" i="8"/>
  <c r="N195" i="8"/>
  <c r="J195" i="8"/>
  <c r="F195" i="8"/>
  <c r="Q194" i="8"/>
  <c r="P194" i="8"/>
  <c r="O194" i="8"/>
  <c r="N194" i="8"/>
  <c r="J194" i="8"/>
  <c r="F194" i="8"/>
  <c r="Q193" i="8"/>
  <c r="P193" i="8"/>
  <c r="O193" i="8"/>
  <c r="N193" i="8"/>
  <c r="J193" i="8"/>
  <c r="F193" i="8"/>
  <c r="Q192" i="8"/>
  <c r="P192" i="8"/>
  <c r="O192" i="8"/>
  <c r="N192" i="8"/>
  <c r="J192" i="8"/>
  <c r="F192" i="8"/>
  <c r="Q191" i="8"/>
  <c r="P191" i="8"/>
  <c r="O191" i="8"/>
  <c r="N191" i="8"/>
  <c r="J191" i="8"/>
  <c r="F191" i="8"/>
  <c r="Q190" i="8"/>
  <c r="P190" i="8"/>
  <c r="O190" i="8"/>
  <c r="N190" i="8"/>
  <c r="J190" i="8"/>
  <c r="F190" i="8"/>
  <c r="Q189" i="8"/>
  <c r="P189" i="8"/>
  <c r="O189" i="8"/>
  <c r="N189" i="8"/>
  <c r="J189" i="8"/>
  <c r="F189" i="8"/>
  <c r="Q188" i="8"/>
  <c r="P188" i="8"/>
  <c r="O188" i="8"/>
  <c r="N188" i="8"/>
  <c r="J188" i="8"/>
  <c r="F188" i="8"/>
  <c r="Q187" i="8"/>
  <c r="P187" i="8"/>
  <c r="O187" i="8"/>
  <c r="N187" i="8"/>
  <c r="J187" i="8"/>
  <c r="F187" i="8"/>
  <c r="Q186" i="8"/>
  <c r="P186" i="8"/>
  <c r="O186" i="8"/>
  <c r="N186" i="8"/>
  <c r="J186" i="8"/>
  <c r="F186" i="8"/>
  <c r="Q185" i="8"/>
  <c r="P185" i="8"/>
  <c r="O185" i="8"/>
  <c r="N185" i="8"/>
  <c r="J185" i="8"/>
  <c r="F185" i="8"/>
  <c r="Q184" i="8"/>
  <c r="P184" i="8"/>
  <c r="O184" i="8"/>
  <c r="N184" i="8"/>
  <c r="J184" i="8"/>
  <c r="F184" i="8"/>
  <c r="Q183" i="8"/>
  <c r="P183" i="8"/>
  <c r="O183" i="8"/>
  <c r="N183" i="8"/>
  <c r="J183" i="8"/>
  <c r="F183" i="8"/>
  <c r="Q182" i="8"/>
  <c r="P182" i="8"/>
  <c r="O182" i="8"/>
  <c r="N182" i="8"/>
  <c r="J182" i="8"/>
  <c r="F182" i="8"/>
  <c r="Q181" i="8"/>
  <c r="P181" i="8"/>
  <c r="O181" i="8"/>
  <c r="N181" i="8"/>
  <c r="J181" i="8"/>
  <c r="F181" i="8"/>
  <c r="Q180" i="8"/>
  <c r="P180" i="8"/>
  <c r="O180" i="8"/>
  <c r="N180" i="8"/>
  <c r="J180" i="8"/>
  <c r="F180" i="8"/>
  <c r="Q179" i="8"/>
  <c r="P179" i="8"/>
  <c r="O179" i="8"/>
  <c r="N179" i="8"/>
  <c r="J179" i="8"/>
  <c r="F179" i="8"/>
  <c r="Q178" i="8"/>
  <c r="P178" i="8"/>
  <c r="O178" i="8"/>
  <c r="N178" i="8"/>
  <c r="J178" i="8"/>
  <c r="F178" i="8"/>
  <c r="Q177" i="8"/>
  <c r="P177" i="8"/>
  <c r="O177" i="8"/>
  <c r="N177" i="8"/>
  <c r="J177" i="8"/>
  <c r="F177" i="8"/>
  <c r="Q176" i="8"/>
  <c r="P176" i="8"/>
  <c r="O176" i="8"/>
  <c r="N176" i="8"/>
  <c r="J176" i="8"/>
  <c r="F176" i="8"/>
  <c r="Q175" i="8"/>
  <c r="P175" i="8"/>
  <c r="O175" i="8"/>
  <c r="N175" i="8"/>
  <c r="J175" i="8"/>
  <c r="F175" i="8"/>
  <c r="Q174" i="8"/>
  <c r="P174" i="8"/>
  <c r="O174" i="8"/>
  <c r="N174" i="8"/>
  <c r="J174" i="8"/>
  <c r="F174" i="8"/>
  <c r="Q173" i="8"/>
  <c r="P173" i="8"/>
  <c r="O173" i="8"/>
  <c r="N173" i="8"/>
  <c r="J173" i="8"/>
  <c r="F173" i="8"/>
  <c r="Q172" i="8"/>
  <c r="P172" i="8"/>
  <c r="O172" i="8"/>
  <c r="N172" i="8"/>
  <c r="J172" i="8"/>
  <c r="F172" i="8"/>
  <c r="Q171" i="8"/>
  <c r="P171" i="8"/>
  <c r="O171" i="8"/>
  <c r="N171" i="8"/>
  <c r="J171" i="8"/>
  <c r="F171" i="8"/>
  <c r="Q170" i="8"/>
  <c r="P170" i="8"/>
  <c r="O170" i="8"/>
  <c r="N170" i="8"/>
  <c r="J170" i="8"/>
  <c r="F170" i="8"/>
  <c r="Q169" i="8"/>
  <c r="P169" i="8"/>
  <c r="O169" i="8"/>
  <c r="N169" i="8"/>
  <c r="J169" i="8"/>
  <c r="F169" i="8"/>
  <c r="Q168" i="8"/>
  <c r="P168" i="8"/>
  <c r="O168" i="8"/>
  <c r="N168" i="8"/>
  <c r="J168" i="8"/>
  <c r="F168" i="8"/>
  <c r="Q167" i="8"/>
  <c r="P167" i="8"/>
  <c r="O167" i="8"/>
  <c r="N167" i="8"/>
  <c r="J167" i="8"/>
  <c r="F167" i="8"/>
  <c r="Q166" i="8"/>
  <c r="P166" i="8"/>
  <c r="O166" i="8"/>
  <c r="N166" i="8"/>
  <c r="J166" i="8"/>
  <c r="F166" i="8"/>
  <c r="Q165" i="8"/>
  <c r="P165" i="8"/>
  <c r="O165" i="8"/>
  <c r="N165" i="8"/>
  <c r="J165" i="8"/>
  <c r="F165" i="8"/>
  <c r="Q164" i="8"/>
  <c r="P164" i="8"/>
  <c r="O164" i="8"/>
  <c r="N164" i="8"/>
  <c r="J164" i="8"/>
  <c r="F164" i="8"/>
  <c r="Q163" i="8"/>
  <c r="P163" i="8"/>
  <c r="O163" i="8"/>
  <c r="N163" i="8"/>
  <c r="J163" i="8"/>
  <c r="F163" i="8"/>
  <c r="Q162" i="8"/>
  <c r="P162" i="8"/>
  <c r="O162" i="8"/>
  <c r="N162" i="8"/>
  <c r="J162" i="8"/>
  <c r="F162" i="8"/>
  <c r="Q161" i="8"/>
  <c r="P161" i="8"/>
  <c r="O161" i="8"/>
  <c r="N161" i="8"/>
  <c r="J161" i="8"/>
  <c r="F161" i="8"/>
  <c r="Q160" i="8"/>
  <c r="P160" i="8"/>
  <c r="O160" i="8"/>
  <c r="N160" i="8"/>
  <c r="J160" i="8"/>
  <c r="F160" i="8"/>
  <c r="Q159" i="8"/>
  <c r="P159" i="8"/>
  <c r="O159" i="8"/>
  <c r="N159" i="8"/>
  <c r="J159" i="8"/>
  <c r="F159" i="8"/>
  <c r="Q158" i="8"/>
  <c r="P158" i="8"/>
  <c r="O158" i="8"/>
  <c r="N158" i="8"/>
  <c r="J158" i="8"/>
  <c r="F158" i="8"/>
  <c r="Q157" i="8"/>
  <c r="P157" i="8"/>
  <c r="O157" i="8"/>
  <c r="N157" i="8"/>
  <c r="J157" i="8"/>
  <c r="F157" i="8"/>
  <c r="Q156" i="8"/>
  <c r="P156" i="8"/>
  <c r="O156" i="8"/>
  <c r="N156" i="8"/>
  <c r="J156" i="8"/>
  <c r="F156" i="8"/>
  <c r="Q155" i="8"/>
  <c r="P155" i="8"/>
  <c r="O155" i="8"/>
  <c r="N155" i="8"/>
  <c r="J155" i="8"/>
  <c r="F155" i="8"/>
  <c r="Q154" i="8"/>
  <c r="P154" i="8"/>
  <c r="O154" i="8"/>
  <c r="N154" i="8"/>
  <c r="J154" i="8"/>
  <c r="F154" i="8"/>
  <c r="Q153" i="8"/>
  <c r="P153" i="8"/>
  <c r="O153" i="8"/>
  <c r="N153" i="8"/>
  <c r="J153" i="8"/>
  <c r="F153" i="8"/>
  <c r="Q152" i="8"/>
  <c r="P152" i="8"/>
  <c r="O152" i="8"/>
  <c r="N152" i="8"/>
  <c r="J152" i="8"/>
  <c r="F152" i="8"/>
  <c r="Q151" i="8"/>
  <c r="P151" i="8"/>
  <c r="O151" i="8"/>
  <c r="N151" i="8"/>
  <c r="J151" i="8"/>
  <c r="F151" i="8"/>
  <c r="Q150" i="8"/>
  <c r="P150" i="8"/>
  <c r="O150" i="8"/>
  <c r="N150" i="8"/>
  <c r="J150" i="8"/>
  <c r="F150" i="8"/>
  <c r="Q149" i="8"/>
  <c r="P149" i="8"/>
  <c r="O149" i="8"/>
  <c r="N149" i="8"/>
  <c r="J149" i="8"/>
  <c r="F149" i="8"/>
  <c r="Q148" i="8"/>
  <c r="P148" i="8"/>
  <c r="O148" i="8"/>
  <c r="N148" i="8"/>
  <c r="J148" i="8"/>
  <c r="F148" i="8"/>
  <c r="Q147" i="8"/>
  <c r="P147" i="8"/>
  <c r="O147" i="8"/>
  <c r="N147" i="8"/>
  <c r="J147" i="8"/>
  <c r="F147" i="8"/>
  <c r="Q146" i="8"/>
  <c r="P146" i="8"/>
  <c r="O146" i="8"/>
  <c r="N146" i="8"/>
  <c r="J146" i="8"/>
  <c r="F146" i="8"/>
  <c r="Q145" i="8"/>
  <c r="P145" i="8"/>
  <c r="O145" i="8"/>
  <c r="N145" i="8"/>
  <c r="J145" i="8"/>
  <c r="F145" i="8"/>
  <c r="Q144" i="8"/>
  <c r="P144" i="8"/>
  <c r="O144" i="8"/>
  <c r="N144" i="8"/>
  <c r="J144" i="8"/>
  <c r="F144" i="8"/>
  <c r="Q143" i="8"/>
  <c r="P143" i="8"/>
  <c r="O143" i="8"/>
  <c r="N143" i="8"/>
  <c r="J143" i="8"/>
  <c r="F143" i="8"/>
  <c r="Q142" i="8"/>
  <c r="P142" i="8"/>
  <c r="O142" i="8"/>
  <c r="N142" i="8"/>
  <c r="J142" i="8"/>
  <c r="F142" i="8"/>
  <c r="Q141" i="8"/>
  <c r="P141" i="8"/>
  <c r="O141" i="8"/>
  <c r="N141" i="8"/>
  <c r="J141" i="8"/>
  <c r="F141" i="8"/>
  <c r="Q140" i="8"/>
  <c r="P140" i="8"/>
  <c r="O140" i="8"/>
  <c r="N140" i="8"/>
  <c r="J140" i="8"/>
  <c r="F140" i="8"/>
  <c r="Q139" i="8"/>
  <c r="P139" i="8"/>
  <c r="O139" i="8"/>
  <c r="N139" i="8"/>
  <c r="J139" i="8"/>
  <c r="F139" i="8"/>
  <c r="Q138" i="8"/>
  <c r="P138" i="8"/>
  <c r="O138" i="8"/>
  <c r="N138" i="8"/>
  <c r="J138" i="8"/>
  <c r="F138" i="8"/>
  <c r="Q137" i="8"/>
  <c r="P137" i="8"/>
  <c r="O137" i="8"/>
  <c r="N137" i="8"/>
  <c r="J137" i="8"/>
  <c r="F137" i="8"/>
  <c r="Q136" i="8"/>
  <c r="P136" i="8"/>
  <c r="O136" i="8"/>
  <c r="N136" i="8"/>
  <c r="J136" i="8"/>
  <c r="F136" i="8"/>
  <c r="Q135" i="8"/>
  <c r="P135" i="8"/>
  <c r="O135" i="8"/>
  <c r="N135" i="8"/>
  <c r="J135" i="8"/>
  <c r="F135" i="8"/>
  <c r="Q134" i="8"/>
  <c r="P134" i="8"/>
  <c r="O134" i="8"/>
  <c r="N134" i="8"/>
  <c r="J134" i="8"/>
  <c r="F134" i="8"/>
  <c r="Q133" i="8"/>
  <c r="P133" i="8"/>
  <c r="O133" i="8"/>
  <c r="N133" i="8"/>
  <c r="J133" i="8"/>
  <c r="F133" i="8"/>
  <c r="Q132" i="8"/>
  <c r="P132" i="8"/>
  <c r="O132" i="8"/>
  <c r="N132" i="8"/>
  <c r="J132" i="8"/>
  <c r="F132" i="8"/>
  <c r="Q131" i="8"/>
  <c r="P131" i="8"/>
  <c r="O131" i="8"/>
  <c r="N131" i="8"/>
  <c r="J131" i="8"/>
  <c r="F131" i="8"/>
  <c r="Q130" i="8"/>
  <c r="P130" i="8"/>
  <c r="O130" i="8"/>
  <c r="N130" i="8"/>
  <c r="J130" i="8"/>
  <c r="F130" i="8"/>
  <c r="Q129" i="8"/>
  <c r="P129" i="8"/>
  <c r="O129" i="8"/>
  <c r="N129" i="8"/>
  <c r="J129" i="8"/>
  <c r="F129" i="8"/>
  <c r="Q128" i="8"/>
  <c r="P128" i="8"/>
  <c r="O128" i="8"/>
  <c r="N128" i="8"/>
  <c r="J128" i="8"/>
  <c r="F128" i="8"/>
  <c r="Q127" i="8"/>
  <c r="P127" i="8"/>
  <c r="O127" i="8"/>
  <c r="N127" i="8"/>
  <c r="J127" i="8"/>
  <c r="F127" i="8"/>
  <c r="Q126" i="8"/>
  <c r="P126" i="8"/>
  <c r="O126" i="8"/>
  <c r="O211" i="8" s="1"/>
  <c r="N126" i="8"/>
  <c r="J126" i="8"/>
  <c r="F126" i="8"/>
  <c r="M124" i="8"/>
  <c r="L124" i="8"/>
  <c r="K124" i="8"/>
  <c r="I124" i="8"/>
  <c r="H124" i="8"/>
  <c r="G124" i="8"/>
  <c r="E124" i="8"/>
  <c r="D124" i="8"/>
  <c r="C124" i="8"/>
  <c r="Q123" i="8"/>
  <c r="P123" i="8"/>
  <c r="O123" i="8"/>
  <c r="N123" i="8"/>
  <c r="J123" i="8"/>
  <c r="F123" i="8"/>
  <c r="Q122" i="8"/>
  <c r="P122" i="8"/>
  <c r="O122" i="8"/>
  <c r="N122" i="8"/>
  <c r="J122" i="8"/>
  <c r="F122" i="8"/>
  <c r="Q121" i="8"/>
  <c r="P121" i="8"/>
  <c r="O121" i="8"/>
  <c r="N121" i="8"/>
  <c r="J121" i="8"/>
  <c r="F121" i="8"/>
  <c r="Q120" i="8"/>
  <c r="P120" i="8"/>
  <c r="O120" i="8"/>
  <c r="N120" i="8"/>
  <c r="J120" i="8"/>
  <c r="F120" i="8"/>
  <c r="Q119" i="8"/>
  <c r="P119" i="8"/>
  <c r="O119" i="8"/>
  <c r="N119" i="8"/>
  <c r="J119" i="8"/>
  <c r="F119" i="8"/>
  <c r="Q118" i="8"/>
  <c r="P118" i="8"/>
  <c r="O118" i="8"/>
  <c r="N118" i="8"/>
  <c r="J118" i="8"/>
  <c r="F118" i="8"/>
  <c r="Q117" i="8"/>
  <c r="P117" i="8"/>
  <c r="O117" i="8"/>
  <c r="N117" i="8"/>
  <c r="N124" i="8" s="1"/>
  <c r="J117" i="8"/>
  <c r="F117" i="8"/>
  <c r="M115" i="8"/>
  <c r="L115" i="8"/>
  <c r="K115" i="8"/>
  <c r="I115" i="8"/>
  <c r="H115" i="8"/>
  <c r="G115" i="8"/>
  <c r="E115" i="8"/>
  <c r="D115" i="8"/>
  <c r="C115" i="8"/>
  <c r="Q114" i="8"/>
  <c r="P114" i="8"/>
  <c r="O114" i="8"/>
  <c r="N114" i="8"/>
  <c r="J114" i="8"/>
  <c r="F114" i="8"/>
  <c r="Q113" i="8"/>
  <c r="P113" i="8"/>
  <c r="O113" i="8"/>
  <c r="N113" i="8"/>
  <c r="J113" i="8"/>
  <c r="F113" i="8"/>
  <c r="Q112" i="8"/>
  <c r="P112" i="8"/>
  <c r="O112" i="8"/>
  <c r="N112" i="8"/>
  <c r="J112" i="8"/>
  <c r="F112" i="8"/>
  <c r="Q111" i="8"/>
  <c r="P111" i="8"/>
  <c r="O111" i="8"/>
  <c r="N111" i="8"/>
  <c r="J111" i="8"/>
  <c r="F111" i="8"/>
  <c r="Q110" i="8"/>
  <c r="P110" i="8"/>
  <c r="O110" i="8"/>
  <c r="N110" i="8"/>
  <c r="J110" i="8"/>
  <c r="F110" i="8"/>
  <c r="Q109" i="8"/>
  <c r="P109" i="8"/>
  <c r="O109" i="8"/>
  <c r="N109" i="8"/>
  <c r="J109" i="8"/>
  <c r="F109" i="8"/>
  <c r="Q108" i="8"/>
  <c r="P108" i="8"/>
  <c r="O108" i="8"/>
  <c r="N108" i="8"/>
  <c r="J108" i="8"/>
  <c r="F108" i="8"/>
  <c r="Q107" i="8"/>
  <c r="P107" i="8"/>
  <c r="O107" i="8"/>
  <c r="N107" i="8"/>
  <c r="J107" i="8"/>
  <c r="F107" i="8"/>
  <c r="Q106" i="8"/>
  <c r="P106" i="8"/>
  <c r="O106" i="8"/>
  <c r="N106" i="8"/>
  <c r="J106" i="8"/>
  <c r="F106" i="8"/>
  <c r="Q105" i="8"/>
  <c r="P105" i="8"/>
  <c r="O105" i="8"/>
  <c r="O115" i="8" s="1"/>
  <c r="N105" i="8"/>
  <c r="J105" i="8"/>
  <c r="F105" i="8"/>
  <c r="M103" i="8"/>
  <c r="L103" i="8"/>
  <c r="K103" i="8"/>
  <c r="I103" i="8"/>
  <c r="H103" i="8"/>
  <c r="G103" i="8"/>
  <c r="E103" i="8"/>
  <c r="D103" i="8"/>
  <c r="C103" i="8"/>
  <c r="Q102" i="8"/>
  <c r="P102" i="8"/>
  <c r="O102" i="8"/>
  <c r="N102" i="8"/>
  <c r="J102" i="8"/>
  <c r="F102" i="8"/>
  <c r="Q101" i="8"/>
  <c r="P101" i="8"/>
  <c r="O101" i="8"/>
  <c r="N101" i="8"/>
  <c r="J101" i="8"/>
  <c r="F101" i="8"/>
  <c r="Q100" i="8"/>
  <c r="P100" i="8"/>
  <c r="O100" i="8"/>
  <c r="N100" i="8"/>
  <c r="J100" i="8"/>
  <c r="F100" i="8"/>
  <c r="Q99" i="8"/>
  <c r="P99" i="8"/>
  <c r="O99" i="8"/>
  <c r="N99" i="8"/>
  <c r="J99" i="8"/>
  <c r="F99" i="8"/>
  <c r="Q98" i="8"/>
  <c r="P98" i="8"/>
  <c r="O98" i="8"/>
  <c r="N98" i="8"/>
  <c r="J98" i="8"/>
  <c r="F98" i="8"/>
  <c r="Q97" i="8"/>
  <c r="P97" i="8"/>
  <c r="O97" i="8"/>
  <c r="N97" i="8"/>
  <c r="J97" i="8"/>
  <c r="F97" i="8"/>
  <c r="N95" i="8"/>
  <c r="M95" i="8"/>
  <c r="L95" i="8"/>
  <c r="K95" i="8"/>
  <c r="I95" i="8"/>
  <c r="H95" i="8"/>
  <c r="G95" i="8"/>
  <c r="E95" i="8"/>
  <c r="D95" i="8"/>
  <c r="C95" i="8"/>
  <c r="Q94" i="8"/>
  <c r="P94" i="8"/>
  <c r="O94" i="8"/>
  <c r="F94" i="8"/>
  <c r="R94" i="8" s="1"/>
  <c r="Q93" i="8"/>
  <c r="P93" i="8"/>
  <c r="O93" i="8"/>
  <c r="F93" i="8"/>
  <c r="F95" i="8" s="1"/>
  <c r="Q92" i="8"/>
  <c r="P92" i="8"/>
  <c r="P95" i="8" s="1"/>
  <c r="O92" i="8"/>
  <c r="O95" i="8" s="1"/>
  <c r="J92" i="8"/>
  <c r="R92" i="8" s="1"/>
  <c r="F103" i="8" l="1"/>
  <c r="P103" i="8"/>
  <c r="G90" i="8"/>
  <c r="R7" i="9"/>
  <c r="Q95" i="8"/>
  <c r="E90" i="8"/>
  <c r="K90" i="8"/>
  <c r="R99" i="8"/>
  <c r="R101" i="8"/>
  <c r="C90" i="8"/>
  <c r="H90" i="8"/>
  <c r="M90" i="8"/>
  <c r="L90" i="8"/>
  <c r="R118" i="8"/>
  <c r="R120" i="8"/>
  <c r="R122" i="8"/>
  <c r="Q103" i="8"/>
  <c r="P115" i="8"/>
  <c r="R111" i="8"/>
  <c r="F211" i="8"/>
  <c r="R128" i="8"/>
  <c r="R132" i="8"/>
  <c r="R136" i="8"/>
  <c r="R138" i="8"/>
  <c r="R150" i="8"/>
  <c r="R156" i="8"/>
  <c r="R160" i="8"/>
  <c r="R194" i="8"/>
  <c r="R196" i="8"/>
  <c r="R198" i="8"/>
  <c r="R200" i="8"/>
  <c r="R202" i="8"/>
  <c r="R206" i="8"/>
  <c r="R210" i="8"/>
  <c r="J103" i="8"/>
  <c r="R105" i="8"/>
  <c r="R109" i="8"/>
  <c r="R113" i="8"/>
  <c r="O124" i="8"/>
  <c r="P211" i="8"/>
  <c r="R130" i="8"/>
  <c r="R134" i="8"/>
  <c r="R140" i="8"/>
  <c r="R142" i="8"/>
  <c r="R144" i="8"/>
  <c r="R146" i="8"/>
  <c r="R148" i="8"/>
  <c r="R152" i="8"/>
  <c r="R154" i="8"/>
  <c r="R158" i="8"/>
  <c r="R162" i="8"/>
  <c r="R164" i="8"/>
  <c r="R166" i="8"/>
  <c r="R168" i="8"/>
  <c r="R170" i="8"/>
  <c r="R172" i="8"/>
  <c r="R174" i="8"/>
  <c r="R176" i="8"/>
  <c r="R178" i="8"/>
  <c r="R180" i="8"/>
  <c r="R182" i="8"/>
  <c r="R188" i="8"/>
  <c r="R190" i="8"/>
  <c r="R192" i="8"/>
  <c r="I90" i="8"/>
  <c r="K72" i="8"/>
  <c r="L72" i="8"/>
  <c r="P53" i="8"/>
  <c r="D90" i="8"/>
  <c r="M72" i="8"/>
  <c r="N103" i="8"/>
  <c r="R98" i="8"/>
  <c r="R100" i="8"/>
  <c r="R102" i="8"/>
  <c r="J115" i="8"/>
  <c r="Q115" i="8"/>
  <c r="R107" i="8"/>
  <c r="F124" i="8"/>
  <c r="P124" i="8"/>
  <c r="R119" i="8"/>
  <c r="R123" i="8"/>
  <c r="J211" i="8"/>
  <c r="Q211" i="8"/>
  <c r="R204" i="8"/>
  <c r="R208" i="8"/>
  <c r="R185" i="8"/>
  <c r="O103" i="8"/>
  <c r="O90" i="8" s="1"/>
  <c r="N115" i="8"/>
  <c r="R106" i="8"/>
  <c r="R108" i="8"/>
  <c r="R110" i="8"/>
  <c r="R112" i="8"/>
  <c r="R114" i="8"/>
  <c r="J124" i="8"/>
  <c r="Q124" i="8"/>
  <c r="R121" i="8"/>
  <c r="N211" i="8"/>
  <c r="R127" i="8"/>
  <c r="R129" i="8"/>
  <c r="R131" i="8"/>
  <c r="R133" i="8"/>
  <c r="R135" i="8"/>
  <c r="R137" i="8"/>
  <c r="R139" i="8"/>
  <c r="R141" i="8"/>
  <c r="R143" i="8"/>
  <c r="R145" i="8"/>
  <c r="R147" i="8"/>
  <c r="R149" i="8"/>
  <c r="R151" i="8"/>
  <c r="R153" i="8"/>
  <c r="R155" i="8"/>
  <c r="R157" i="8"/>
  <c r="R159" i="8"/>
  <c r="R161" i="8"/>
  <c r="R163" i="8"/>
  <c r="R165" i="8"/>
  <c r="R167" i="8"/>
  <c r="R169" i="8"/>
  <c r="R171" i="8"/>
  <c r="R173" i="8"/>
  <c r="R175" i="8"/>
  <c r="R177" i="8"/>
  <c r="R179" i="8"/>
  <c r="R181" i="8"/>
  <c r="R183" i="8"/>
  <c r="R184" i="8"/>
  <c r="R186" i="8"/>
  <c r="R189" i="8"/>
  <c r="R191" i="8"/>
  <c r="R193" i="8"/>
  <c r="R195" i="8"/>
  <c r="R197" i="8"/>
  <c r="R199" i="8"/>
  <c r="R201" i="8"/>
  <c r="R203" i="8"/>
  <c r="R205" i="8"/>
  <c r="R207" i="8"/>
  <c r="R209" i="8"/>
  <c r="R93" i="8"/>
  <c r="R95" i="8" s="1"/>
  <c r="R97" i="8"/>
  <c r="R117" i="8"/>
  <c r="R187" i="8"/>
  <c r="J95" i="8"/>
  <c r="F115" i="8"/>
  <c r="R126" i="8"/>
  <c r="P90" i="8" l="1"/>
  <c r="F90" i="8"/>
  <c r="J90" i="8"/>
  <c r="Q90" i="8"/>
  <c r="N90" i="8"/>
  <c r="R103" i="8"/>
  <c r="R115" i="8"/>
  <c r="R124" i="8"/>
  <c r="R211" i="8"/>
  <c r="R90" i="8" l="1"/>
  <c r="O84" i="8"/>
  <c r="P84" i="8"/>
  <c r="Q84" i="8"/>
  <c r="O85" i="8"/>
  <c r="P85" i="8"/>
  <c r="Q85" i="8"/>
  <c r="O86" i="8"/>
  <c r="P86" i="8"/>
  <c r="Q86" i="8"/>
  <c r="O87" i="8"/>
  <c r="P87" i="8"/>
  <c r="Q87" i="8"/>
  <c r="P83" i="8"/>
  <c r="Q83" i="8"/>
  <c r="O83" i="8"/>
  <c r="N87" i="8"/>
  <c r="N86" i="8"/>
  <c r="N85" i="8"/>
  <c r="N84" i="8"/>
  <c r="N83" i="8"/>
  <c r="J87" i="8"/>
  <c r="J86" i="8"/>
  <c r="J85" i="8"/>
  <c r="J84" i="8"/>
  <c r="J83" i="8"/>
  <c r="F84" i="8"/>
  <c r="F85" i="8"/>
  <c r="F86" i="8"/>
  <c r="F87" i="8"/>
  <c r="F83" i="8"/>
  <c r="D88" i="8"/>
  <c r="D81" i="8" s="1"/>
  <c r="E88" i="8"/>
  <c r="E81" i="8" s="1"/>
  <c r="G88" i="8"/>
  <c r="G81" i="8" s="1"/>
  <c r="H88" i="8"/>
  <c r="H81" i="8" s="1"/>
  <c r="I88" i="8"/>
  <c r="I81" i="8" s="1"/>
  <c r="K88" i="8"/>
  <c r="K81" i="8" s="1"/>
  <c r="L88" i="8"/>
  <c r="L81" i="8" s="1"/>
  <c r="M88" i="8"/>
  <c r="M81" i="8" s="1"/>
  <c r="C88" i="8"/>
  <c r="C81" i="8" s="1"/>
  <c r="Q74" i="8"/>
  <c r="Q75" i="8"/>
  <c r="Q76" i="8"/>
  <c r="Q77" i="8"/>
  <c r="Q78" i="8"/>
  <c r="E79" i="8"/>
  <c r="B28" i="6" s="1"/>
  <c r="G79" i="8"/>
  <c r="C30" i="6" s="1"/>
  <c r="H79" i="8"/>
  <c r="I79" i="8"/>
  <c r="C28" i="6" s="1"/>
  <c r="K79" i="8"/>
  <c r="D30" i="6" s="1"/>
  <c r="L79" i="8"/>
  <c r="M79" i="8"/>
  <c r="D28" i="6" s="1"/>
  <c r="Q51" i="8"/>
  <c r="Q52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P51" i="8"/>
  <c r="I48" i="8"/>
  <c r="E46" i="8"/>
  <c r="E43" i="8" s="1"/>
  <c r="G46" i="8"/>
  <c r="G43" i="8" s="1"/>
  <c r="H46" i="8"/>
  <c r="H43" i="8" s="1"/>
  <c r="I46" i="8"/>
  <c r="I43" i="8" s="1"/>
  <c r="K46" i="8"/>
  <c r="K43" i="8" s="1"/>
  <c r="L46" i="8"/>
  <c r="L43" i="8" s="1"/>
  <c r="M46" i="8"/>
  <c r="M43" i="8" s="1"/>
  <c r="N46" i="8"/>
  <c r="N43" i="8" s="1"/>
  <c r="Q45" i="8"/>
  <c r="Q46" i="8" s="1"/>
  <c r="Q43" i="8" s="1"/>
  <c r="Q36" i="8"/>
  <c r="M10" i="8"/>
  <c r="D79" i="8"/>
  <c r="C79" i="8"/>
  <c r="P78" i="8"/>
  <c r="O78" i="8"/>
  <c r="N78" i="8"/>
  <c r="N79" i="8" s="1"/>
  <c r="J78" i="8"/>
  <c r="J79" i="8" s="1"/>
  <c r="F78" i="8"/>
  <c r="P77" i="8"/>
  <c r="O77" i="8"/>
  <c r="F77" i="8"/>
  <c r="R77" i="8" s="1"/>
  <c r="P76" i="8"/>
  <c r="O76" i="8"/>
  <c r="F76" i="8"/>
  <c r="R76" i="8" s="1"/>
  <c r="P75" i="8"/>
  <c r="O75" i="8"/>
  <c r="F75" i="8"/>
  <c r="R75" i="8" s="1"/>
  <c r="P74" i="8"/>
  <c r="O74" i="8"/>
  <c r="F74" i="8"/>
  <c r="P71" i="8"/>
  <c r="O71" i="8"/>
  <c r="P70" i="8"/>
  <c r="O70" i="8"/>
  <c r="F70" i="8"/>
  <c r="R70" i="8" s="1"/>
  <c r="P69" i="8"/>
  <c r="O69" i="8"/>
  <c r="F69" i="8"/>
  <c r="P68" i="8"/>
  <c r="P67" i="8"/>
  <c r="O67" i="8"/>
  <c r="F67" i="8"/>
  <c r="R67" i="8" s="1"/>
  <c r="P66" i="8"/>
  <c r="O66" i="8"/>
  <c r="F66" i="8"/>
  <c r="P65" i="8"/>
  <c r="O65" i="8"/>
  <c r="P64" i="8"/>
  <c r="O64" i="8"/>
  <c r="F64" i="8"/>
  <c r="R64" i="8" s="1"/>
  <c r="P63" i="8"/>
  <c r="O63" i="8"/>
  <c r="F63" i="8"/>
  <c r="P62" i="8"/>
  <c r="O62" i="8"/>
  <c r="P61" i="8"/>
  <c r="O61" i="8"/>
  <c r="F61" i="8"/>
  <c r="R61" i="8" s="1"/>
  <c r="P60" i="8"/>
  <c r="O60" i="8"/>
  <c r="F60" i="8"/>
  <c r="P59" i="8"/>
  <c r="O59" i="8"/>
  <c r="P58" i="8"/>
  <c r="O58" i="8"/>
  <c r="F58" i="8"/>
  <c r="R58" i="8" s="1"/>
  <c r="P57" i="8"/>
  <c r="O57" i="8"/>
  <c r="F57" i="8"/>
  <c r="P56" i="8"/>
  <c r="O56" i="8"/>
  <c r="P55" i="8"/>
  <c r="O55" i="8"/>
  <c r="F55" i="8"/>
  <c r="R55" i="8" s="1"/>
  <c r="P54" i="8"/>
  <c r="O54" i="8"/>
  <c r="F54" i="8"/>
  <c r="P52" i="8"/>
  <c r="O52" i="8"/>
  <c r="F52" i="8"/>
  <c r="R52" i="8" s="1"/>
  <c r="O51" i="8"/>
  <c r="F51" i="8"/>
  <c r="D46" i="8"/>
  <c r="D43" i="8" s="1"/>
  <c r="C46" i="8"/>
  <c r="C43" i="8" s="1"/>
  <c r="P45" i="8"/>
  <c r="P46" i="8" s="1"/>
  <c r="P43" i="8" s="1"/>
  <c r="O45" i="8"/>
  <c r="O46" i="8" s="1"/>
  <c r="O43" i="8" s="1"/>
  <c r="J45" i="8"/>
  <c r="J46" i="8" s="1"/>
  <c r="J43" i="8" s="1"/>
  <c r="F45" i="8"/>
  <c r="P36" i="8"/>
  <c r="O36" i="8"/>
  <c r="N36" i="8"/>
  <c r="N40" i="8" s="1"/>
  <c r="F36" i="8"/>
  <c r="F40" i="8" s="1"/>
  <c r="N33" i="8"/>
  <c r="N34" i="8" s="1"/>
  <c r="J33" i="8"/>
  <c r="J34" i="8" s="1"/>
  <c r="F33" i="8"/>
  <c r="F34" i="8" s="1"/>
  <c r="P29" i="8"/>
  <c r="O29" i="8"/>
  <c r="N29" i="8"/>
  <c r="J29" i="8"/>
  <c r="F29" i="8"/>
  <c r="P28" i="8"/>
  <c r="O28" i="8"/>
  <c r="N28" i="8"/>
  <c r="J28" i="8"/>
  <c r="F28" i="8"/>
  <c r="P27" i="8"/>
  <c r="O27" i="8"/>
  <c r="N27" i="8"/>
  <c r="J27" i="8"/>
  <c r="F27" i="8"/>
  <c r="P26" i="8"/>
  <c r="O26" i="8"/>
  <c r="N26" i="8"/>
  <c r="J26" i="8"/>
  <c r="F26" i="8"/>
  <c r="P25" i="8"/>
  <c r="O25" i="8"/>
  <c r="N25" i="8"/>
  <c r="J25" i="8"/>
  <c r="F25" i="8"/>
  <c r="P24" i="8"/>
  <c r="O24" i="8"/>
  <c r="N24" i="8"/>
  <c r="J24" i="8"/>
  <c r="F24" i="8"/>
  <c r="P23" i="8"/>
  <c r="O23" i="8"/>
  <c r="N23" i="8"/>
  <c r="J23" i="8"/>
  <c r="F23" i="8"/>
  <c r="P22" i="8"/>
  <c r="O22" i="8"/>
  <c r="J22" i="8"/>
  <c r="F22" i="8"/>
  <c r="P21" i="8"/>
  <c r="O21" i="8"/>
  <c r="J21" i="8"/>
  <c r="F21" i="8"/>
  <c r="P20" i="8"/>
  <c r="O20" i="8"/>
  <c r="N20" i="8"/>
  <c r="J20" i="8"/>
  <c r="F20" i="8"/>
  <c r="P19" i="8"/>
  <c r="O19" i="8"/>
  <c r="N19" i="8"/>
  <c r="J19" i="8"/>
  <c r="F19" i="8"/>
  <c r="P18" i="8"/>
  <c r="O18" i="8"/>
  <c r="N18" i="8"/>
  <c r="J18" i="8"/>
  <c r="F18" i="8"/>
  <c r="F15" i="8"/>
  <c r="J15" i="8"/>
  <c r="P16" i="8"/>
  <c r="O16" i="8"/>
  <c r="N16" i="8"/>
  <c r="F16" i="8"/>
  <c r="P17" i="8"/>
  <c r="O17" i="8"/>
  <c r="J17" i="8"/>
  <c r="O13" i="8"/>
  <c r="L13" i="8"/>
  <c r="L30" i="8" s="1"/>
  <c r="H13" i="8"/>
  <c r="H30" i="8" s="1"/>
  <c r="F13" i="8"/>
  <c r="O12" i="8"/>
  <c r="D12" i="8"/>
  <c r="D30" i="8" s="1"/>
  <c r="R40" i="8" l="1"/>
  <c r="R15" i="8"/>
  <c r="R84" i="8"/>
  <c r="G48" i="8"/>
  <c r="O72" i="8"/>
  <c r="N88" i="8"/>
  <c r="N81" i="8" s="1"/>
  <c r="R45" i="8"/>
  <c r="R46" i="8" s="1"/>
  <c r="R43" i="8" s="1"/>
  <c r="O30" i="8"/>
  <c r="K10" i="8"/>
  <c r="H48" i="8"/>
  <c r="R60" i="8"/>
  <c r="J62" i="8"/>
  <c r="N62" i="8" s="1"/>
  <c r="R63" i="8"/>
  <c r="J65" i="8"/>
  <c r="N65" i="8" s="1"/>
  <c r="C48" i="8"/>
  <c r="C7" i="8" s="1"/>
  <c r="B30" i="6"/>
  <c r="P12" i="8"/>
  <c r="B29" i="6"/>
  <c r="L10" i="8"/>
  <c r="D29" i="6"/>
  <c r="D27" i="6" s="1"/>
  <c r="R54" i="8"/>
  <c r="J56" i="8"/>
  <c r="N56" i="8" s="1"/>
  <c r="R57" i="8"/>
  <c r="J59" i="8"/>
  <c r="N59" i="8" s="1"/>
  <c r="R66" i="8"/>
  <c r="J68" i="8"/>
  <c r="N68" i="8" s="1"/>
  <c r="H10" i="8"/>
  <c r="H7" i="8" s="1"/>
  <c r="C29" i="6"/>
  <c r="C27" i="6" s="1"/>
  <c r="R51" i="8"/>
  <c r="J53" i="8"/>
  <c r="F72" i="8"/>
  <c r="R69" i="8"/>
  <c r="J71" i="8"/>
  <c r="P72" i="8"/>
  <c r="Q72" i="8"/>
  <c r="M48" i="8"/>
  <c r="M7" i="8" s="1"/>
  <c r="R86" i="8"/>
  <c r="O88" i="8"/>
  <c r="O81" i="8" s="1"/>
  <c r="R85" i="8"/>
  <c r="R87" i="8"/>
  <c r="P88" i="8"/>
  <c r="P81" i="8" s="1"/>
  <c r="R83" i="8"/>
  <c r="R25" i="8"/>
  <c r="R28" i="8"/>
  <c r="R29" i="8"/>
  <c r="Q79" i="8"/>
  <c r="J88" i="8"/>
  <c r="J81" i="8" s="1"/>
  <c r="F79" i="8"/>
  <c r="R59" i="8"/>
  <c r="R65" i="8"/>
  <c r="P79" i="8"/>
  <c r="O79" i="8"/>
  <c r="G10" i="8"/>
  <c r="G7" i="8" s="1"/>
  <c r="K48" i="8"/>
  <c r="E48" i="8"/>
  <c r="F88" i="8"/>
  <c r="F81" i="8" s="1"/>
  <c r="Q88" i="8"/>
  <c r="Q81" i="8" s="1"/>
  <c r="D48" i="8"/>
  <c r="F12" i="8"/>
  <c r="R24" i="8"/>
  <c r="F46" i="8"/>
  <c r="F43" i="8" s="1"/>
  <c r="L48" i="8"/>
  <c r="Q10" i="8"/>
  <c r="I10" i="8"/>
  <c r="I7" i="8" s="1"/>
  <c r="E10" i="8"/>
  <c r="R17" i="8"/>
  <c r="R16" i="8"/>
  <c r="R19" i="8"/>
  <c r="R20" i="8"/>
  <c r="R78" i="8"/>
  <c r="N13" i="8"/>
  <c r="N30" i="8" s="1"/>
  <c r="R21" i="8"/>
  <c r="R22" i="8"/>
  <c r="R23" i="8"/>
  <c r="R26" i="8"/>
  <c r="R27" i="8"/>
  <c r="D10" i="8"/>
  <c r="R36" i="8"/>
  <c r="R18" i="8"/>
  <c r="R68" i="8"/>
  <c r="R33" i="8"/>
  <c r="R34" i="8" s="1"/>
  <c r="J13" i="8"/>
  <c r="P13" i="8"/>
  <c r="R74" i="8"/>
  <c r="R56" i="8"/>
  <c r="F48" i="8" l="1"/>
  <c r="R12" i="8"/>
  <c r="R62" i="8"/>
  <c r="F30" i="8"/>
  <c r="F10" i="8" s="1"/>
  <c r="F7" i="8" s="1"/>
  <c r="Q48" i="8"/>
  <c r="P30" i="8"/>
  <c r="P10" i="8" s="1"/>
  <c r="J30" i="8"/>
  <c r="J10" i="8" s="1"/>
  <c r="K7" i="8"/>
  <c r="B27" i="6"/>
  <c r="N71" i="8"/>
  <c r="N53" i="8"/>
  <c r="N72" i="8" s="1"/>
  <c r="N48" i="8" s="1"/>
  <c r="J72" i="8"/>
  <c r="J48" i="8" s="1"/>
  <c r="O10" i="8"/>
  <c r="N10" i="8"/>
  <c r="E30" i="6"/>
  <c r="E28" i="6"/>
  <c r="P48" i="8"/>
  <c r="L7" i="8"/>
  <c r="R88" i="8"/>
  <c r="R81" i="8" s="1"/>
  <c r="D7" i="8"/>
  <c r="Q7" i="8"/>
  <c r="E7" i="8"/>
  <c r="O48" i="8"/>
  <c r="R79" i="8"/>
  <c r="R13" i="8"/>
  <c r="R30" i="8" s="1"/>
  <c r="J7" i="8" l="1"/>
  <c r="E29" i="6"/>
  <c r="E27" i="6" s="1"/>
  <c r="O7" i="8"/>
  <c r="P7" i="8"/>
  <c r="R71" i="8"/>
  <c r="R53" i="8"/>
  <c r="R72" i="8" s="1"/>
  <c r="R48" i="8" s="1"/>
  <c r="N7" i="8"/>
  <c r="R10" i="8"/>
  <c r="R7" i="8" l="1"/>
</calcChain>
</file>

<file path=xl/sharedStrings.xml><?xml version="1.0" encoding="utf-8"?>
<sst xmlns="http://schemas.openxmlformats.org/spreadsheetml/2006/main" count="1623" uniqueCount="471">
  <si>
    <t>Итого</t>
  </si>
  <si>
    <t>Прочие источники</t>
  </si>
  <si>
    <t>Полное наименование</t>
  </si>
  <si>
    <t>Ответственный исполнитель</t>
  </si>
  <si>
    <t>Участники</t>
  </si>
  <si>
    <t>Основание реализации</t>
  </si>
  <si>
    <t>Цель</t>
  </si>
  <si>
    <t>Задачи</t>
  </si>
  <si>
    <t>Сроки реализации</t>
  </si>
  <si>
    <t>Результаты программы                (целевой показатель)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</si>
  <si>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</si>
  <si>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</si>
  <si>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</si>
  <si>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</si>
  <si>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</si>
  <si>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</si>
  <si>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</si>
  <si>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</si>
  <si>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</si>
  <si>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</si>
  <si>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</si>
  <si>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</si>
  <si>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</si>
  <si>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</si>
  <si>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</si>
  <si>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</si>
  <si>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</si>
  <si>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</si>
  <si>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</si>
  <si>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</si>
  <si>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</si>
  <si>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</si>
  <si>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 xml:space="preserve">2020 – 2022 гг.   </t>
  </si>
  <si>
    <t>Комфортная городская среда</t>
  </si>
  <si>
    <t>Государственные программы Пермскго края, другие источники краевого бюджета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</si>
  <si>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</si>
  <si>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</si>
  <si>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</si>
  <si>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</si>
  <si>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</si>
  <si>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</si>
  <si>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</si>
  <si>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</si>
  <si>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</si>
  <si>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</si>
  <si>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</si>
  <si>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</si>
  <si>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</si>
  <si>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</si>
  <si>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</si>
  <si>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</si>
  <si>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</si>
  <si>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</si>
  <si>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</si>
  <si>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</si>
  <si>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</si>
  <si>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</si>
  <si>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</si>
  <si>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</si>
  <si>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</si>
  <si>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</si>
  <si>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</si>
  <si>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</si>
  <si>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</si>
  <si>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</si>
  <si>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</si>
  <si>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</si>
  <si>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</si>
  <si>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</si>
  <si>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</si>
  <si>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Бородульская сельская территория</t>
  </si>
  <si>
    <t>Ремонт автомобильной дороги д. Бузынята</t>
  </si>
  <si>
    <t>Вознесенская сельская территория</t>
  </si>
  <si>
    <t>Ремонт автомобильной дороги д. Нежданово</t>
  </si>
  <si>
    <t>Зюкайская сельская территория</t>
  </si>
  <si>
    <t>Нижнегалинская сельская территория</t>
  </si>
  <si>
    <t>Ремонт автомобильной дороги п. Зюкайка, ул. Куйбышева, ул. Чапаева</t>
  </si>
  <si>
    <t>Ремонт автомобильной дороги                     д. Черномясово, ул. Центральная</t>
  </si>
  <si>
    <t>Путинская сельская территория</t>
  </si>
  <si>
    <t>Сепычевская сельская территория</t>
  </si>
  <si>
    <t>Ремонт автомобильной дороги с. Сепыч, ул. Комсомольская; с. Соколово, ул. Мира</t>
  </si>
  <si>
    <t>г. Верещагино</t>
  </si>
  <si>
    <t>Строительство участка водопровода по ул. Ульяновская, ул. Тихая, ул. Депутатская в г. Верещагино</t>
  </si>
  <si>
    <t>Строительство корпуса №2 на 675 учащихся МБОУ "Средняя общеобразовательная школа № 121"</t>
  </si>
  <si>
    <t>направление 1 "Строительство образовательных организаций в целях создания дополнительных мест  общего образования"</t>
  </si>
  <si>
    <t>Создание условий для повышения качества жизни населения за счет сбалансированного социально-экономического развития территории Верещагинского городского округа</t>
  </si>
  <si>
    <t>Ремонт автомобильной дороги д. Лукино</t>
  </si>
  <si>
    <t xml:space="preserve">направление 1 "Ремонт автомобильных дорог общего пользования местного значения" </t>
  </si>
  <si>
    <t>Строительство участка водопровода в г. Верещагино</t>
  </si>
  <si>
    <t xml:space="preserve">направление 2 "Строительство (реконструкция) спортивных объектов" </t>
  </si>
  <si>
    <t xml:space="preserve">направление 1 "Содержание и развитие  коммунальной инфраструктуры" </t>
  </si>
  <si>
    <t xml:space="preserve">направление 2 "Строительство (реконструкция) главной сцены в городском парке культуры и отдыха" </t>
  </si>
  <si>
    <t>Строительство (реконструкция) главной сцены в городском парке культуры и отдыха</t>
  </si>
  <si>
    <t>направление 2 "Ремонт автомобильных дорог Верещагинского городского округа"</t>
  </si>
  <si>
    <t>Верещагинский городской округ</t>
  </si>
  <si>
    <t>Ремонт автомобильных дорог Верещагинского городского округа</t>
  </si>
  <si>
    <t>Ремонт автомобильных дорог местного значения</t>
  </si>
  <si>
    <t>Ремонт участков автодороги Верещагино-Соколово</t>
  </si>
  <si>
    <t>Ремонт автомобильной дороги ул. Свердлова, г. Верещагино</t>
  </si>
  <si>
    <t>Ремонт автомобильной дороги ул. Жукова, г. Верещагино</t>
  </si>
  <si>
    <t>Ремонт автомобильной дороги ул. Дружбы, д. Бородули</t>
  </si>
  <si>
    <t>Ремонт автомобильной дороги ул. Лунева, с. Вознесенское</t>
  </si>
  <si>
    <t>Ремонт автомобильной дороги ул. Свердлова, п. Зюкайка; п. Кукетский ул. Лесная и ул. Мира</t>
  </si>
  <si>
    <t>Ремонт автомобильной дороги ул. Советская, д. Н.Галино</t>
  </si>
  <si>
    <t>Ремонт автомобильной дороги в д. Леушканово</t>
  </si>
  <si>
    <t>Ремонт автомобильной дороги ул. Заречная, д. Кривчана</t>
  </si>
  <si>
    <t>средства федерального бюджета</t>
  </si>
  <si>
    <t>направление 1 "Формирование комфортной городской среды"</t>
  </si>
  <si>
    <t>Благоустройство г. Верещагино</t>
  </si>
  <si>
    <t>Благоустройство Вознесенской сельской территории</t>
  </si>
  <si>
    <t>БлагоустройствоЗюкайской сельской территории</t>
  </si>
  <si>
    <t>БлагоустройствоПутинской сельской территории</t>
  </si>
  <si>
    <t>Благоустройство Сепычевской сельской территории</t>
  </si>
  <si>
    <t xml:space="preserve">направление 1 "Образование" </t>
  </si>
  <si>
    <t>Реконструкция административного здания и здания начальной школы на 72 учащихся для размещения детского сада на одну групповую ячейку и пищеблока с обеденным залом на 40 посадочных мест" по аресу: Пермский край, Верещагинский район, д. Бородули, ул. Центральная, 11 и 9</t>
  </si>
  <si>
    <t>Капитальный ремонт 1-го этажа корпуса (литер "Б" МБОУ Ленинская СОШ для размещения детского сада на 40 мест по адресу: Пермский край, Верещагинский район, п. Ленино, ул. Гагарина, 10</t>
  </si>
  <si>
    <t>Капитальный ремонт 1-го этажа МБОУ" 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</si>
  <si>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направление 2 "Здравоохранение"</t>
  </si>
  <si>
    <t>Строительство фельдшерско-акушерского пункта д. Бородули</t>
  </si>
  <si>
    <t>Строительство сельской врачебной амбулатории п.Зюкайка Верещагинского муниципального района</t>
  </si>
  <si>
    <t>Строительство фельдшерско-акушерского пункта д. Комары</t>
  </si>
  <si>
    <t>Строительство фельдшерско – акушерского пункта д.Андронята</t>
  </si>
  <si>
    <t xml:space="preserve"> г. Верещагино</t>
  </si>
  <si>
    <t>Приобретение автомобиля СМП класса Б,С</t>
  </si>
  <si>
    <t>направление 3 "Культура"</t>
  </si>
  <si>
    <t>Строительство клуба п.Зюкайка</t>
  </si>
  <si>
    <t>Строительство клуба с. Путино</t>
  </si>
  <si>
    <t>Реконструкция Сквера Победы                                                      г. Верещагино</t>
  </si>
  <si>
    <t>Установка ограждения городского парка культуры и отдыха</t>
  </si>
  <si>
    <t>Приобретение автомобиля (автоклуб)</t>
  </si>
  <si>
    <t>направление 4 "Спорт"</t>
  </si>
  <si>
    <t>Строительство стадиона с.Вознесенское</t>
  </si>
  <si>
    <t>направление 5 "ЖКХ"</t>
  </si>
  <si>
    <t>Обустройство линии уличного освещения д.Стрижи, 1528 м</t>
  </si>
  <si>
    <t>Обустройство линии уличного освещения д.Бузынята, 300 м</t>
  </si>
  <si>
    <t>Обустройство линии уличного освещения х.Ровный, 150 м</t>
  </si>
  <si>
    <t>Обустройство линии уличного освещения д.Щетины, 150 м</t>
  </si>
  <si>
    <t>Распределительный газопровод среднего и низкого давления д.Старый Посад, Верещагинского района Пермского края</t>
  </si>
  <si>
    <t>Обустройство линии уличного освещения в д. Егоршата (530 метров)</t>
  </si>
  <si>
    <t>Обустройство линии уличного освещения в д. Пелени (320 метров)</t>
  </si>
  <si>
    <t>Обустройство линии уличного освещения в д. Сенькино (200 метров)</t>
  </si>
  <si>
    <t>Обустройство линии уличного освещения в д. Ганичи (370 метров)</t>
  </si>
  <si>
    <t>Обустройство линии уличного освещения в д. Евсино (372 метра)</t>
  </si>
  <si>
    <t>Обустройство линии уличного освещения в д. Кирпичики (370 метров)</t>
  </si>
  <si>
    <t>Обустройство линии уличного освещения в п. Зюкай (510 метров)</t>
  </si>
  <si>
    <t>Строительство скважины водоснабжения с.Вознесенское ул.Космонавтов</t>
  </si>
  <si>
    <t>Строительсво ГВС с.Вознесеское</t>
  </si>
  <si>
    <t>Замена участков трубопроводов на полиэтиленовый, диаметром 110 мм, длиной 2300 м, в с. Вознесенское</t>
  </si>
  <si>
    <t>Замена участков трубопроводов на полиэтиленовый, диаметром 110 мм, длиной 1795 м, по ул.Молодежная, ул.Южная, ул. Пушкина, ул.Зеленая в п.Ленино</t>
  </si>
  <si>
    <t>Замена участков трубопроводов на полиэтиленовый, диаметром 110 мм, длиной 900 м,по ул.Северная в п.Ленино</t>
  </si>
  <si>
    <t>Модернизация котельного  хозяйства и системы теплоснабжения п.Зюкайка</t>
  </si>
  <si>
    <t>Обустройство линии уличного освещения в д. Салтыково 200 метров</t>
  </si>
  <si>
    <t>Обустройство линии уличного освещения в п. Зюкайка на ул. Чапаева, Тимирязева до Фурманова (150 метров)</t>
  </si>
  <si>
    <t>Обустройство линии уличного освещения в п. Зюкайка от ул. Тимирязева до Мичурина и ул. Юбилейная. (300 метров)</t>
  </si>
  <si>
    <t>Замена участка трубопровода на полиэтиленовый, диаметром 110 мм, длиной 890 м, по ул. Юбилейная в п.Зюкайка</t>
  </si>
  <si>
    <t>Замена участка трубопровода на полиэтиленовый, диаметром 110 мм, длиной 2230 м, в п.Зюкайка - Чурбышево</t>
  </si>
  <si>
    <t>Ремонтные работы на скважине №1 в п.Зюкайка</t>
  </si>
  <si>
    <t>Ремонтные работы на  скважине №3 в п.Зюкайка</t>
  </si>
  <si>
    <t>Ремонтные работы на скважине  №4 в п.Зюкайка</t>
  </si>
  <si>
    <t>Ремонтные работы на  скважине №5 в п.Зюкайка</t>
  </si>
  <si>
    <t>Замена участка трубопровода на полиэтиленовый, диаметром 110 мм, длиной 600 м, в д.Захарята</t>
  </si>
  <si>
    <t>Ремонтные работы на скважине в д.Захарята</t>
  </si>
  <si>
    <t>Замена участка трубопровода на полиэтиленовый, диаметром 110 мм, длиной 965 м, в д.Салтыково</t>
  </si>
  <si>
    <t>Замена участка трубопровода на полиэтиленовый, диаметром 110 мм, длиной 1641,5 м, в п.Кукетский</t>
  </si>
  <si>
    <t>Ремонтные работы на КНС №1 в п.Зюкайка</t>
  </si>
  <si>
    <t>Ремонтные работы на КНС №2 в п.Зюкайка</t>
  </si>
  <si>
    <t>Ремонтные работы здания на биологических очистных сооружениях в п.Зюкайка</t>
  </si>
  <si>
    <t>Ремонтные работы на аэротенке на биологических очистных сооружениях в п.Зюкайка</t>
  </si>
  <si>
    <t>Обустройство линии уличного освещения в д. Н. Шабуры (720 метров)</t>
  </si>
  <si>
    <t>Обустройство линии уличного освещения в д. Лучники (350 метров)</t>
  </si>
  <si>
    <t>Обустройство линии уличного освещения в д. Купцы (290 метров)</t>
  </si>
  <si>
    <t>Обустройство линии уличного освещения в д. Кукушки</t>
  </si>
  <si>
    <t>Обустройство линии уличного освещения в д.Овчинники</t>
  </si>
  <si>
    <t>Замена участка трубопровода на полиэтиленовый, диаметром 110 мм, длиной 2709 м, в д.Нижнее Галино</t>
  </si>
  <si>
    <t>Ремонтные работы на скважине №2  в д.Нижнее Галино</t>
  </si>
  <si>
    <t>Замена участка трубопровода на полиэтиленовый, диаметром 110 мм, длиной 2134 м, в д.Комары</t>
  </si>
  <si>
    <t>Ремонтные работы на скважине №2 в д.Комары</t>
  </si>
  <si>
    <t>Замена участка трубопровода на полиэтиленовый, диаметром 110 мм, длиной 690 м, в д.Елохи</t>
  </si>
  <si>
    <t>Ремонтные работы на скважине №2 в д.Елохи</t>
  </si>
  <si>
    <t>Замена участка трубопровода на полиэтиленовый, диаметром 110 мм, длиной 1014,5 м, в д.Беляевка</t>
  </si>
  <si>
    <t>Ремонтные работы на скважине в д.Беляевка</t>
  </si>
  <si>
    <t>Строительство водопровода д.Бородулино, 2 км</t>
  </si>
  <si>
    <t>Строительство водопровода с.Путино, 2 км</t>
  </si>
  <si>
    <t>Обустройство линии уличного освещения в д. Заполье (300 метров)</t>
  </si>
  <si>
    <t>Обустройство линии уличного освещения в с.Путино, ул.Трактовая 994м, ул. Милиораторов 250м, ул.Нагорная, 500м</t>
  </si>
  <si>
    <t xml:space="preserve">Обустройство линии уличного освещения в д. Бородулино, ул.Трудовая, 1200 м </t>
  </si>
  <si>
    <t>Ремонтные работы на скважине №2 в с.Путино</t>
  </si>
  <si>
    <t>Ремонтные работы на скважине №3 в с.Путино</t>
  </si>
  <si>
    <t>Ремонтные работы на скважине по ул.Нагорная в п.Бородулино</t>
  </si>
  <si>
    <t>Ремонтные работы на скважине по ул. Широкая в п.Бородулино</t>
  </si>
  <si>
    <t>Строительство водопровода д.Соколово, д. Никишата</t>
  </si>
  <si>
    <t>Распределительный газопровод среднего и низкого давления д.Кривчана, д.Демино, д.Егорово Верещагинского района Пермского края  1 очередь</t>
  </si>
  <si>
    <t>Распределительный газопровод среднего и низкого давления с. Сепыч Верещагинского района Пермского края</t>
  </si>
  <si>
    <t>Обустройство линии уличного освещения д. Соколово (3,7 км замена светильников)</t>
  </si>
  <si>
    <t>Строительство водовода диаметром 400 мм от станции первого подъема д. Петухи до станции второго подъема г.Верещагино, 7400 метров</t>
  </si>
  <si>
    <t>Реконструкция биологических очистных сооружений (производительностью 4500 м. куб. в сутки) г. Верещагино, ул. Ленина, 78</t>
  </si>
  <si>
    <t>Строительство водопровода в западной части г.Верещагино с реконструкцией станции первого и второго подъема (1 и 2 этап) протяженностью 45,5 км + д.Черномясово + ДРСУ</t>
  </si>
  <si>
    <t>Строительство водопровода д. Борщевцы, д. Зайцы, п. Субботники (1, 2, этапы) + станция 3 подъема протяженностью 11,6 км</t>
  </si>
  <si>
    <t>Строительство коллектора протяженнстью 4,5 км +2 КНС г.Верещагино, ул.Южная, п.ЖБК</t>
  </si>
  <si>
    <t>Строительство полигона утилизации отработанного ила с БОС за пределами городской черты</t>
  </si>
  <si>
    <t>Модернизация системы теплоснабжения г.Верещагино (котельная №1, №7, строительство и реконструкция тепловых сетей протяженностью 2 км)</t>
  </si>
  <si>
    <t>Строительство уличного освещения в г.Верещагино, 1430 м + 1350 м</t>
  </si>
  <si>
    <t>Строительство уличного освещения в г.Верещагино, 8900 м (район ДРСУ)</t>
  </si>
  <si>
    <t>Строительство уличного освещения в д.Черномясово и д.Борщевцы, 1430 м</t>
  </si>
  <si>
    <t>Замена участков канализации диаметром 250 мм, длиной 793 м, по ул.Куйбышева и ул.Тимирязева в п.Зюкайка</t>
  </si>
  <si>
    <r>
      <t>Выполнение мероприятий / строительство и (или) реконструкция объектов социальной, транспортной, инженерной и коммунальной инфраструктуры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на территории Верещагинского городского округа, определенных как приоритетные в рамках процесса преобразования, в том числе на территории: </t>
    </r>
  </si>
  <si>
    <t>Ремонт участков автомобильной дороги  Нижнее Галино - Углево</t>
  </si>
  <si>
    <t>Ремонт участков автомобильной дороги Кривчана - Заполье</t>
  </si>
  <si>
    <t>Замена участка трубопровода на полиэтиленовый, диаметром 110 мм, длиной 581 м, в д.Еловики</t>
  </si>
  <si>
    <t>Замена участка трубопровода на полиэтиленовый, диаметром 110 мм, длиной 1100 м, в д.Каменка</t>
  </si>
  <si>
    <t>Замена участка трубопровода на полиэтиленовый, диаметром 110 мм, длиной1002 м, в д.Каменка</t>
  </si>
  <si>
    <t xml:space="preserve">Вознесенская сельская территория:
- Реконструкция водозаборов, всего - 4 ед.
- Ремонт автомобильной дороги, общей протяженности 2 000 м
- Обустройство линии уличного освещения, общей протяженностью 2 672 м                                                                                                                                                       - Реконструкция водопровода, общая протяженность 7 678 м   </t>
  </si>
  <si>
    <t xml:space="preserve">Зюкайская сельская территория:
- Реконструкция водозаборов, всего - 8 ед.
- Ремонт автомобильной дороги, общей протяженности 2 500 м                     
- Обустройство линии уличного освещения, общей протяженностью 650 м                                                                                                                                                           - Реконструкция водопровода, общая протяженность 6 327 м   
</t>
  </si>
  <si>
    <t>Нижнегалинская сельская территория:
- Реконструкция водозаборов, всего - 7 ед.
- Ремонт автомобильной дороги, общей протяженности 1 500 м
- Обустройство линии уличного освещения, общей протяженностью 2 430 м                                                                                                                                                       - Реконструкция водопровода, общая протяженность 6 548 м</t>
  </si>
  <si>
    <t xml:space="preserve">Бородульская сельская территория:
- Реконструкция водозаборов, всего - 7 ед.                                                                                                                                                                                                                       - Ремонт автомобильной дороги, общей протяженности 1 500 м
- Обустройство линии уличного освещения, общей протяженностью 2 128 м
- Реконструкция водопровода, общая протяженность 3 950 м                                                                                                                                                                                         
</t>
  </si>
  <si>
    <t xml:space="preserve">Путинская сельская территория:
- Реконструкция водозаборов, всего - 6 ед.
- Ремонт водопроводной сети, протяженностью 600 м.
- Ремонт автомобильной дороги, общей протяженности 1 200 м                                                                                                                                                                                              - Строительство водопровода - 4 000 м                                         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3 244 м                                                                                                                                                       </t>
  </si>
  <si>
    <r>
      <t>Сепычевская сельская территория:
- Ремонт автомобильной дороги, общей протяженности 1 500 м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- Обустройство линии уличного освещения, общей протяженностью 3700 м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</si>
  <si>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Верещагинский городской округ:
 - Ремонт автомобильной дороги, общей протяженности 10 000 м
 - Строительство водопровода, протяженностью 57 100 м                                                                                                                                                                                             -  Обустройство линии уличного освещения, общей протяженностью 1 430 м                                                                                                                                  </t>
  </si>
  <si>
    <t xml:space="preserve">Финансирование программы развития Верещагинского городского округа </t>
  </si>
  <si>
    <t>Финансирование программы развития Верещагинского городского округа</t>
  </si>
  <si>
    <t>Приложение к программе развития Верещагинского городского округа</t>
  </si>
  <si>
    <t xml:space="preserve"> Реконструкция плоскостных спортивных сооружений городского стадиона</t>
  </si>
  <si>
    <t>Строительство фельдшерско -акушерского пункта д. Нижнее Галино</t>
  </si>
  <si>
    <t>Реконструкция культурно- досугового учреждения п. Ленино</t>
  </si>
  <si>
    <t>Капитальный ремонт сцены МБУК "Нижнегалинский СЦД"</t>
  </si>
  <si>
    <t>Капитальный ремонт МБУК "Бородульский СЦД"</t>
  </si>
  <si>
    <t>Создание модульной  библиотеки г.Верещагино</t>
  </si>
  <si>
    <t>Устройство открытой спортивной площадки на территории МБОУ "Кукетской СОШ"</t>
  </si>
  <si>
    <t>Реконструкция стадиона п. Зюкайка</t>
  </si>
  <si>
    <t>Строительство (реконструкция или капитальный ремонт) межшкольного стадиона п.Зюкайка</t>
  </si>
  <si>
    <t>Устройство открытой спортивной площадки на территории МБОУ "Кукетская ООШ"</t>
  </si>
  <si>
    <t>Устройство открытой спортивной площадки на территории МБОУ "Бородулинская ООШ"</t>
  </si>
  <si>
    <t>Устройство открытой спортивной площадки на территории МБОУ "Соколовская ООШ"</t>
  </si>
  <si>
    <t>Капитальный ремонт МБУК "Сепычевский СЦД"</t>
  </si>
  <si>
    <t>Капитальный ремонт водозабора в д. Бородули (скважина №1)</t>
  </si>
  <si>
    <t>Капитальный ремонт водозабора в д. Бородули (скважина №2)</t>
  </si>
  <si>
    <t>Капитальный ремонт водозабора в д. Кукеты</t>
  </si>
  <si>
    <t xml:space="preserve">Капитальный ремонт водозабора в п. Ленино </t>
  </si>
  <si>
    <t xml:space="preserve">Капитальный ремонт водозабора в д. Евсино </t>
  </si>
  <si>
    <t>Капитальный ремонт водозабора в д. Каменка</t>
  </si>
  <si>
    <t xml:space="preserve">Капитальный ремонт водозабора в п. Кукетский </t>
  </si>
  <si>
    <t>Капитальный ремонт водозабора в п.Зюкайка</t>
  </si>
  <si>
    <t xml:space="preserve">Капитальный ремонт водозабора в д. Салтыково </t>
  </si>
  <si>
    <t>Капитальный ремонт водозабора в д. Нижнее Галино</t>
  </si>
  <si>
    <t>Капитальный ремонт водозабора в д. Комары</t>
  </si>
  <si>
    <t>Капитальный ремонт водозабора в д. Елохи</t>
  </si>
  <si>
    <t>Капитальный ремонт водопроводной сети в п. Бородулино, ул. 1 Мая</t>
  </si>
  <si>
    <t>Капитальный ремонт водозабора в с. Путино</t>
  </si>
  <si>
    <t>Капитальный ремонт водозабора в п. Бородулино</t>
  </si>
  <si>
    <t>Ремонт участков автомобильной дороги Комары - Ерши</t>
  </si>
  <si>
    <t>Капитальный ремонт водопровода д.Бородули, 1500 м</t>
  </si>
  <si>
    <t>Капитальный ремонт водопровода д.Кукеты, 1500 м</t>
  </si>
  <si>
    <t>Капитальный ремонт водопровода д.Тюриково, 950 м</t>
  </si>
  <si>
    <t>Капитальный ремонт канализационной наполнительной системы КНС д.Бородули, 700 м</t>
  </si>
  <si>
    <t>Капитальный ремонт на скважине в д. Кожевники</t>
  </si>
  <si>
    <t>Капитальный ремонт на скважине  в д.Соболята</t>
  </si>
  <si>
    <t>Капитальный ремонт на скважине в д.Тюриково</t>
  </si>
  <si>
    <t>Капитальный ремонт на скважине в д.Гудыри</t>
  </si>
  <si>
    <t>Капитальный ремонт водозабора в д.Еловики</t>
  </si>
  <si>
    <t>Распределительный газопровод в г. Верещагино по улице Железнодорожная и Чкалова, 2,2 км</t>
  </si>
  <si>
    <t>Ограждение городского парк культуры и отдыха</t>
  </si>
  <si>
    <t xml:space="preserve">направление 2 "Благоустройство общественных территорий" </t>
  </si>
  <si>
    <t>Ограждение парка с. Путино "Сосновый бор"</t>
  </si>
  <si>
    <t>д. Борщевцы, д. Зайцы, п. Субботники</t>
  </si>
  <si>
    <t>Строительство участка сетей водоснабжения по ул. Ульяновская, ул. Тихая, ул. Депутатская в г. Верещагино</t>
  </si>
  <si>
    <t>Строительство участка сетей водоснабжения в г. Верещагино</t>
  </si>
  <si>
    <t>Строительство участка сетей водоснабжения д. Борщевцы, д. Зайцы, п. Субботники (1, 2, этапы) + станция 3 подъема протяженностью 11,6 км</t>
  </si>
  <si>
    <t>Ремонт скважины №1 в д. Бородули</t>
  </si>
  <si>
    <t>Ремонт скважины в д. Кукеты</t>
  </si>
  <si>
    <t>Ремонт скважины №2 в д. Бородули</t>
  </si>
  <si>
    <t xml:space="preserve">Ремонт скважины в п. Ленино </t>
  </si>
  <si>
    <t xml:space="preserve">Ремонт скважины в д. Евсино </t>
  </si>
  <si>
    <t>Ремонт скважины в д. Каменка</t>
  </si>
  <si>
    <t xml:space="preserve">Ремонт скважины в п. Кукетский </t>
  </si>
  <si>
    <t>Ремонт скважины №2 в п.Зюкайка</t>
  </si>
  <si>
    <t xml:space="preserve">Ремонт скважины в д. Салтыково </t>
  </si>
  <si>
    <t>Ремонт скважины в д. Нижнее Галино</t>
  </si>
  <si>
    <t>Ремонт скважины в д. Комары</t>
  </si>
  <si>
    <t>Ремонт скважины в д. Елохи</t>
  </si>
  <si>
    <t>Ремонт скважины №1 в с. Путино</t>
  </si>
  <si>
    <t>Ремонт скважины в п. Бородулино, ул. Садовая</t>
  </si>
  <si>
    <t xml:space="preserve">направление 2 "Приведение образовательных организаций в нормативное состояние" 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</si>
  <si>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</si>
  <si>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</t>
  </si>
  <si>
    <t>Ремонт участка сетей водоснабжения в п. Бородулино, ул. 1 Мая</t>
  </si>
  <si>
    <t xml:space="preserve">направление 1 "Строительство и ремонт объектов  коммунальной инфраструктуры" </t>
  </si>
  <si>
    <t>Строительство сцены в парке с. Путино "Сосновый бор"</t>
  </si>
  <si>
    <t>Многофункциональная спортивная площадка с исскуственным покрытием по адресу: Пермский край, Верещагинский район, с. Вознесенское, ул. Трудовая, 2</t>
  </si>
  <si>
    <t>Ремонт участков автодороги ул. Верещагинская, г. Верещагино</t>
  </si>
  <si>
    <t>Ремонт участков автодороги ул. Лермонтова, г. Верещагино</t>
  </si>
  <si>
    <t>направление 1 "Спорт"</t>
  </si>
  <si>
    <t>Реконструкция плоскостных спортивных сооружений городского стадиона по адресу: Пермский край, г. Верещагино, ул. Энгельса, 116</t>
  </si>
  <si>
    <t>направление 2 "ЖКХ"</t>
  </si>
  <si>
    <t>Благоустройство Путинской сельской территории</t>
  </si>
  <si>
    <t>Благоустройство Зюкайской сельской территории</t>
  </si>
  <si>
    <t>Ограждение парка с. Путино "Сосновый бор" (ул. Прудовая)</t>
  </si>
  <si>
    <t>Строительство сцены в парке с. Путино "Сосновый бор" (ул. Прудовая)</t>
  </si>
  <si>
    <t>Установка садово - парковых скамеек "Дуга" в  парке с. Путино "Сосновый бор" (ул. Прудовая)</t>
  </si>
  <si>
    <t>Ремонт артезианской скважины  №5457 д. Кукеты</t>
  </si>
  <si>
    <t>Ремонт артезианской скважины №4032 д. Бородули, ул. Лесная</t>
  </si>
  <si>
    <t>Ремонт  артезианской скважины №4026 д. Бородули, южнее тепличного хозяйства</t>
  </si>
  <si>
    <t xml:space="preserve">Ремонт скважины №3560 п. Ленино </t>
  </si>
  <si>
    <t xml:space="preserve">Ремонт скважины №2510 д. Евсино </t>
  </si>
  <si>
    <t>Ремонт скважины №3359 д. Каменка</t>
  </si>
  <si>
    <t xml:space="preserve">Ремонт скважины №2662 п. Кукетский </t>
  </si>
  <si>
    <t>Ремонт скважины №1559 п.Зюкайка</t>
  </si>
  <si>
    <t xml:space="preserve">Ремонт буровой скважины д. Салтыково </t>
  </si>
  <si>
    <t>Ремонт артезианской скважины №4945 около д. Комары</t>
  </si>
  <si>
    <t>Ремонт артезианской скважины №1526 д. Елохи, ул. Трудовая, д.54</t>
  </si>
  <si>
    <t>Ремонт артезианской скважины №2 з/з п. Бородулино, ул. Широкая</t>
  </si>
  <si>
    <t>Строительство участка сетей водоснабжения по ул. Ульяновская, ул. Тихая, ул. Депутатская г. Верещагино</t>
  </si>
  <si>
    <t>Строительство участка сетей водоснабжения г. Верещагино</t>
  </si>
  <si>
    <t>Ремонт скважины с. Путино, восточная часть</t>
  </si>
  <si>
    <t>Строительство сети водоснабжения д.Соколово, д. Никишата</t>
  </si>
  <si>
    <t>Ремонт  артезианской скважины №4913 западнее  д. Нижнее Галино</t>
  </si>
  <si>
    <t>Ремонт участка сетей водоснабжения п. Бородулино, ул. 1 Мая</t>
  </si>
  <si>
    <t>Ремонт автомобильной дороги д. Черномясово, ул. Центральная</t>
  </si>
  <si>
    <t>Ремонт участка сетей водоснабжения по ул. Ульяновская, ул. Тихая, ул. Депутатская г. Верещагино</t>
  </si>
  <si>
    <t>Строительство участка сетей водоснабжения д. Борщевцы, д. Зайцы, п. Субботники (1, 2, этапы) + станция 3 подъема</t>
  </si>
  <si>
    <t>Ограждение городского парк культуры и отдыха г. Верещагино, ул. Энгельса, 114</t>
  </si>
  <si>
    <t>Строительство (реконструкция) главной сцены в городском парке культуры и отдыха  г. Верещагино, ул. Энгельса, 114</t>
  </si>
  <si>
    <t>Строительство распределительного газопровод в г. Верещагино по ул. Железнодорожная и Чкалова</t>
  </si>
  <si>
    <t>в том числе: единая субсидия</t>
  </si>
  <si>
    <t>направление 3 "Обеспечение жильем жителей, проживающих и работающих на сельских территориях "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</si>
  <si>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</si>
  <si>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Ремонт участка сетей водоснабжения г. Верещагино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</si>
  <si>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</si>
  <si>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Многофункциональная спортивная площадка с искусственным покрытием по адресу: Пермский край, Верещагинский район, с. Вознесенское, ул. Трудовая, 2</t>
  </si>
  <si>
    <t>направление 2 "Спорт"</t>
  </si>
  <si>
    <t>направление 3 "ЖКХ"</t>
  </si>
  <si>
    <t>направление 4 "Обеспечение жильем жителей, проживающих и работающих на сельских территориях "</t>
  </si>
  <si>
    <t>Ремонт и обустройство санитарной зоны артезианской скважины  №5457 д. Кукеты</t>
  </si>
  <si>
    <t>Ремонт и обустройство санитарной зоны артезианской скважины №4032 д. Бородули, ул. Лесная</t>
  </si>
  <si>
    <t>Ремонт  и обустройство санитарной зоны артезианской скважины №4026 д. Бородули, южнее тепличного хозяйства</t>
  </si>
  <si>
    <t xml:space="preserve">Ремонт  и обустройство санитарной зоны скважины №3560 п. Ленино </t>
  </si>
  <si>
    <t xml:space="preserve">Ремонт  и обустройство санитарной зоны скважины №2510 д. Евсино </t>
  </si>
  <si>
    <t>Ремонт  и обустройство санитарной зоны скважины №3359 д. Каменка</t>
  </si>
  <si>
    <t xml:space="preserve">Ремонт  и обустройство санитарной зоны скважины №2662 п. Кукетский </t>
  </si>
  <si>
    <t>Ремонт  и обустройство санитарной зоны скважины №1559 п.Зюкайка</t>
  </si>
  <si>
    <t xml:space="preserve">Ремонт  и обустройство санитарной зоны буровой скважины д. Салтыково </t>
  </si>
  <si>
    <t>Ремонт  и обустройство санитарной зоны артезианской скважины №4913 западнее  д. Нижнее Галино</t>
  </si>
  <si>
    <t>Ремонт  и обустройство санитарной зоны артезианской скважины №4945 около д. Комары</t>
  </si>
  <si>
    <t>Ремонт  и обустройство санитарной зоны артезианской скважины №1526 д. Елохи, ул. Трудовая, д.54</t>
  </si>
  <si>
    <t>Ремонт  и обустройство санитарной зоны объекта: водопровод, скважина, водонопорная башня с. Путино, восточная часть (в части скважины)</t>
  </si>
  <si>
    <t>Ремонт  и обустройство санитарной зоны артезианской скважины п. Бородулино, ул. Нагорная</t>
  </si>
  <si>
    <t>Ремонт автомобильной дороги д. Стрижи</t>
  </si>
  <si>
    <t>Ремонт автомобильной дороги ул. Лысьвенская, с. Вознесенское</t>
  </si>
  <si>
    <t xml:space="preserve">Ремонт автомобильной дороги ул. Куйбышева, ул. Чапаева, п. Зюкайка, </t>
  </si>
  <si>
    <t xml:space="preserve">Ремонт автомобильной дороги ул. Свердлова, п. Зюкайка; ул. Лесная и ул. Мира п. Кукетский </t>
  </si>
  <si>
    <t>Ремонт автомобильной дороги ул. Строителей п. Зюкайка; ул. Советская п. Кукетский, д. Захарята</t>
  </si>
  <si>
    <t>Ремонт автомобильной дороги ул. Центральная  д. Черномясово</t>
  </si>
  <si>
    <t>Ремонт автомобильной дороги ул. Советская д. Н.Галино</t>
  </si>
  <si>
    <t>Ремонт автомобильной дороги ул. Кислухина  д. Комары</t>
  </si>
  <si>
    <t>Ремонт автомобильной дороги в д. Андроновка, д. Заполье</t>
  </si>
  <si>
    <t>Ремонт автомобильной дороги ул. Комсомольская с. Сепыч; ул. Мира с. Соколово</t>
  </si>
  <si>
    <t>Ремонт автомобильной дороги ул. Заречная д. Кривчана</t>
  </si>
  <si>
    <t>Ремонт автомобильной дороги ул. Советская с. Сепыч, ул. Заречная с. Сепыч, переулок Сосновый с. Сепыч, ул. Заречная д. Кривчаны</t>
  </si>
  <si>
    <t xml:space="preserve">направление 3 "Благоустройство общественных территорий" </t>
  </si>
  <si>
    <r>
      <t xml:space="preserve">Паспорт программы развития Верещагинского городского округа
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</si>
  <si>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Программа развития Верещагинского городского округа 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</si>
  <si>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</si>
  <si>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края, физические и юридические лица</t>
  </si>
  <si>
    <t xml:space="preserve">Закон Пермского края от 23 февраля 2019 г. №355-ПК "Об образовании нового муниципального образования Верещагинский городской округ" </t>
  </si>
  <si>
    <t>1. Обеспечение устойчивого социально-экономического развития территории Верещагинского городского округа;
2. Развитие инфраструктуры и создание комфортной среды проживания;
3. Обеспечение доступности образовательных услуг системы образования Верещагинского городского округа;                                                                                                                                                                                  4. Развитие физической культуры и спорта на территории Верещагинского городского округа,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</si>
  <si>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г. Верещагино: 
- Обеспечение бесперебойного функционирования сетей коммунальной инфраструктуры, Строительство участка водопровода, общей протяженностью 1 950 м.
- Реконструкция плоскостных спортивных сооружений городского стадиона
- Строительство (реконструкция) главной сцены в городском парке культуры и отдыха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корпуса №2 на 675 учащихся МБОУ "Средняя общеобразовательная школа № 121"                                                                                                                    
- Ремонт автомобильной дороги, общей протяженности 2 118 м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11 680 м                                                                                                                                                       - Строительство распределительного газопровода, общая протяженность 2 200 м</t>
  </si>
  <si>
    <t>Ремонт автомобильной дороги ул. Куйбышева, ул. Чапаева, п. Зюкайка</t>
  </si>
  <si>
    <t>п. Субботники</t>
  </si>
  <si>
    <t xml:space="preserve"> д. Зайцы</t>
  </si>
  <si>
    <t>Благоустройство общественной территории парка с. Путино "Сосновый бор" (ул. Прудовая)</t>
  </si>
  <si>
    <t>Благоустройство дворовой территорий дома г. Верещагино, ул. Советская, 61</t>
  </si>
  <si>
    <t>Благоустройство дворовой территории дома г. Верещагино, ул. Карла Маркса, 56</t>
  </si>
  <si>
    <t>Благоустройство дворовой территории дома  г. Верещагино, ул. Павлова, 32</t>
  </si>
  <si>
    <t>Благоустройство общественной территории городского парка культуры и отдыха  г. Верещагино, ул. Энгельса, 114</t>
  </si>
  <si>
    <t>Ремонт участка сетей водоснабжения по                                        ул. Депутатская, ул.Ульяновская г. Верещагино</t>
  </si>
  <si>
    <t>Ремонт участка сетей водоснабжения по ул.Зелёная, ул.Ветеранов, ул.Тимирязева, ул.Депутатская г. Верещагино</t>
  </si>
  <si>
    <t xml:space="preserve">Строительство скважины и сетей водоснабжения п.Субботники </t>
  </si>
  <si>
    <t>Ремонт  и обустройство санитарной зоны артезианской скважины №4913 западнее  д.Нижнее Галино</t>
  </si>
  <si>
    <t>Ремонт  и обустройство санитарной зоны артезианской скважины №4945 около д.Комары</t>
  </si>
  <si>
    <t>Ремонт  и обустройство санитарной зоны артезианской скважины №1526 д. Елохи, ул.Трудовая, д.54</t>
  </si>
  <si>
    <t>Ремонт  и обустройство санитарной зоны артезианской скважины п. Бородулино, ул.Нагорная</t>
  </si>
  <si>
    <t>Строительство сети водоснабжения д.Соколово, д.Никишата</t>
  </si>
  <si>
    <t>Установка садово - парковых скамеек "Дуга" в  парке с. Путино "Сосновый бор" (ул.Прудовая)</t>
  </si>
  <si>
    <t>Ремонт участков автодороги ул.Верещагинская, г.Верещагино</t>
  </si>
  <si>
    <t>Ремонт участков автодороги ул.Лермонтова, г. Верещагино</t>
  </si>
  <si>
    <t>Ремонт автомобильной дороги ул. Лысьвенская, с.Вознесенское</t>
  </si>
  <si>
    <t>Ремонт автомобильной дороги ул. Куйбышева, ул. Чапаева, п.Зюкайка</t>
  </si>
  <si>
    <t xml:space="preserve">Ремонт автомобильной дороги ул. Свердлова, п. Зюкайка; ул.Лесная и ул. Мира п.Кукетский </t>
  </si>
  <si>
    <t>Ремонт автомобильной дороги ул. Строителей п. Зюкайка; ул.Советская п. Кукетский, д.Захарята</t>
  </si>
  <si>
    <t>Ремонт автомобильной дороги ул. Центральная  д.Черномясово</t>
  </si>
  <si>
    <t>Ремонт автомобильной дороги ул. Советская с. Сепыч, ул.Заречная с. Сепыч, переулок Сосновый с. Сепыч, ул. Заречная д. Кривчаны</t>
  </si>
  <si>
    <t>Строительство скважины и сетей водоснабжения  д. Зайцы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</si>
  <si>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</si>
  <si>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Строительство главной сцены в городском парке культуры и отдыха  г. Верещагино, ул. Энгельса, 114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</si>
  <si>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</t>
  </si>
  <si>
    <t>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</si>
  <si>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Реконструкция школьного стадиона по адресу: Пермский край, Верещагинский городской округ, п. Зюкайка, ул. Тимирязева, 39</t>
  </si>
  <si>
    <t>направление 3 "Спорт"</t>
  </si>
  <si>
    <t>направление 4 "ЖКХ"</t>
  </si>
  <si>
    <t>направление 5 "Обеспечение жильем жителей, проживающих и работающих на сельских территориях "</t>
  </si>
  <si>
    <t>направление 2 "Ремонт и капитальный ремонт зданий и сооружений организаций образования"</t>
  </si>
  <si>
    <t>Капитальный ремонт помещения МБОУ "Верещагинская школа-интернат"</t>
  </si>
  <si>
    <t>Ремонт здания СП "Школа №1" МБОУ "Верещагинский образовательный комплекс"</t>
  </si>
  <si>
    <t>Капитальный ремонт здания СП "Кукетская школа" МБОУ "Верещагинский образовательный комплекс"</t>
  </si>
  <si>
    <t>Ремонт здания СП "Зюкайская школа" по адресу: п. Зюкайка, ул. Пугачева, 27 МБОУ "Верещагинский образовательный комплекс"</t>
  </si>
  <si>
    <t>Капитальный ремонт здания  СП "Зюкайская школа" по адресу: п. Зюкайка, ул. Первомайская, 39 МБОУ "Верещагинский образовательный комплекс"</t>
  </si>
  <si>
    <t>Ремонт участка сетей водоснабжения по ул.Ульяновская, ул.Тихая г. Верещагино</t>
  </si>
  <si>
    <t>Устройство ограждения парка с. Путино "Сосновый бор" (ул. Прудовая)</t>
  </si>
  <si>
    <t>Устройство ограждения городского парка культуры и отдыха г. Верещагино, ул. Энгельса, 114</t>
  </si>
  <si>
    <t>Устройство сборно-разборной уличной концертной сцены  в парке с. Путино "Сосновый бор" (ул. Прудовая)</t>
  </si>
  <si>
    <t>Приложение 2 к программе развития Верещагинского городского округа</t>
  </si>
  <si>
    <t>Ремонт автомобильной дороги п.Зюкайка, ул. Куйбышева; п.Зюкайка ул. Чапаева</t>
  </si>
  <si>
    <t xml:space="preserve">Ремонт автомобильной дороги д.Черномясово, ул. Центральная  </t>
  </si>
  <si>
    <t xml:space="preserve">Ремонт автомобильной дороги с. Сепыч, ул. Комсомольская; с. Соколово, ул. Мира </t>
  </si>
  <si>
    <t xml:space="preserve">Ремонт автомобильной дороги ул. Свердлова, п. Зюкайка; п.Кукетский ул.Лесная и ул. Мира </t>
  </si>
  <si>
    <t xml:space="preserve">Ремонт автомобильной дороги п. Зюкайка, ул. Строителей; д.Захарята;  п. Кукетский, ул. Советская </t>
  </si>
  <si>
    <t>Ремонт автомобильной дороги   д. Комары, ул. Кислухина</t>
  </si>
  <si>
    <t>Ремонт автомобильной дороги д. Андроновка; д. Заполье</t>
  </si>
  <si>
    <t xml:space="preserve">Ремонт автомобильной дороги с. Сепыч, ул. Советская;  с. Сепыч, ул.Заречная;  с. Сепыч переулок Сосновый; д. Кривчана, ул. Заречная </t>
  </si>
  <si>
    <t>Ремонт участков автодороги ул.Ульяновская, г.Верещагино</t>
  </si>
  <si>
    <t>Ремонт участков автодороги ул.Комсомольская, г. Верещагино</t>
  </si>
  <si>
    <t>Ремонт участков автодороги ул.Лермонтова, г.Верещагино</t>
  </si>
  <si>
    <t>Ремонт кровли здания интерната (Лит Б) СП Путинская школа МБОУ «ВОК» по адресу: Пермский край, Верещагинский городской округ, с. Путино, ул. Трактовая, д.14</t>
  </si>
  <si>
    <t>Ремонт кровли здания МБУ ДО «Верещагинская школа искусств» по адресу: Пермский край, г. Верещагино, ул. Ленина,22</t>
  </si>
  <si>
    <t>Благоустройство дворовой территории дома г. Верещагино, ул. Ленина, 4</t>
  </si>
  <si>
    <t>Благоустройство дворовой территории(межворовой проезд) с. Вознесенское ул. Ленина,40</t>
  </si>
  <si>
    <t>Благоустройство дворовой территории(парковка) с. Вознесенское ул. Ленина,38,</t>
  </si>
  <si>
    <t>Ремонт и обустройство санитарной зоны артезианской скважины № 4032 д. Бородули, ул. Лесная</t>
  </si>
  <si>
    <t>Ремонт  и обустройство санитарной зоны артезианской скважины № 4026 д. Бородули, южнее тепличного хозяйства</t>
  </si>
  <si>
    <t xml:space="preserve">Ремонт  и обустройство санитарной зоны скважины № 3560 п. Ленино </t>
  </si>
  <si>
    <t xml:space="preserve">Ремонт  и обустройство санитарной зоны скважины № 2510 д. Евсино </t>
  </si>
  <si>
    <t>Ремонт  и обустройство санитарной зоны скважины № 3359 д. Каменка</t>
  </si>
  <si>
    <t>Нераспределенный остаток</t>
  </si>
  <si>
    <t xml:space="preserve">Проведение ремонтных работ в структурных подразделениях МБОУ «ВОК» </t>
  </si>
  <si>
    <t>Проведение ремонтных работ в МБОУ «ВСШИ»</t>
  </si>
  <si>
    <t>Обустройство открытой площадки для зрителей возле сборно-разборной уличной концертной сцены в парке «Сосновый бор» с. Путино  (ул. Прудовая)</t>
  </si>
  <si>
    <t>Устройство ограждения парка с. Путино «Сосновый бор» (ул. Прудовая)</t>
  </si>
  <si>
    <t>Устройство сборно - разборной уличной концертной сцены в парке с. Путино «Сосновый бор» (ул. Прудовая)</t>
  </si>
  <si>
    <t>Установка садово - парковых скамеек «Дуга» в  парке с. Путино «Сосновый бор» (ул. Прудовая)</t>
  </si>
  <si>
    <t xml:space="preserve">Капитальный ремонт спортзала (лит.Б) МБОУ "Верещагинская школа-интернат" по адресу: Пермский край, Верещагинский район, г. Верещагино, ул. Садовая,6 </t>
  </si>
  <si>
    <t>Капитальный ремонт 1-го этажа корпуса (литер Б) МБОУ Ленинская СОШ для размещения помещений детского сада по адресу: Пермский край, Верещагинский район, п. Ленино, ул. Гагарина, 10</t>
  </si>
  <si>
    <t>Ремонт  и обустройство санитарной зоны артезианской скважины № 37624 п. Зюкайка</t>
  </si>
  <si>
    <t>Ремонт сетей водоснабжения д.Соколово, д.Никишата</t>
  </si>
  <si>
    <t>Ремонт  и обустройство санитарной зоны артезианской скважины п. Бородулино, ул.Широкая</t>
  </si>
  <si>
    <t>Ремонт  и обустройство санитарной зоны артезианской скважины № 1545 д. Беляевка</t>
  </si>
  <si>
    <t>Ремонт  и обустройство санитарной зоны артезианской скважины № 4945 д.Комары</t>
  </si>
  <si>
    <t>Устройство тротуара по ул. Железнодорожная (от ул. Верещагинская до ул. Профинтерна) г. Верещагино</t>
  </si>
  <si>
    <t>Устройство тротуара по ул. Коммунистическая (от общежития до ул. Степана Разина) г. Верещагино</t>
  </si>
  <si>
    <t>Устройство тротуара по ул. Ленина (от ул. Фрунзе до детского сада № 8) г. Верещагино</t>
  </si>
  <si>
    <t>в том числе единая субсидия</t>
  </si>
  <si>
    <t>ранее произведенные расходы</t>
  </si>
  <si>
    <t>Реконструкция главной сцены в городском парке культуры и отдыха  г. Верещагино, ул. Энгельса, 114</t>
  </si>
  <si>
    <t xml:space="preserve"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  </t>
  </si>
  <si>
    <t>Ранее произведенные расходы</t>
  </si>
  <si>
    <t xml:space="preserve">Направление "Строительство, реконструкция, капитальный ремонт, ремонт объектов общественной инфраструктуры муниципального значения: инженерной, коммунальной, социальной инфраструктуры"
</t>
  </si>
  <si>
    <t xml:space="preserve">Направление "Благоустройство территории муниципального образования"
</t>
  </si>
  <si>
    <t xml:space="preserve"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 </t>
  </si>
  <si>
    <t xml:space="preserve">Направление "Ремонт и устройство элементов (объектов) дорожно-тропиночной сети, не входящих в состав автомобильных дорог общего пользования, в том числе тротуаров с твердым покрытием, пешеходных путепроводов и мостов, пешеходных надземных и подземных переходов, дорожек и площадок, элементов сопряжения поверхностей"
</t>
  </si>
  <si>
    <t xml:space="preserve">Устройство тротуара по ул.К.Маркса (от ж/д переезда "Очерский" до ж/д переезда "1312 км.") г. Верещагино </t>
  </si>
  <si>
    <t>Капитальный ремонт спортивной площадки на территории МБОУ "ВОК" СП Зюкайская школа по адресу: Пермский край, Верещагинский городской округ, п. Зюкайка, ул. Первомайская, 39</t>
  </si>
  <si>
    <t>Ремонт участка сетей водоснабжения и канализационного коллектора по ул. О.Кошевого в г. Верещагино</t>
  </si>
  <si>
    <t>Ремонт и обустройство санитарных зон артезианских скважин № 4912 и № 4913 д.Нижнее Галино</t>
  </si>
  <si>
    <t>Реконструкция сцены на Первомайской площади г. Верещагино, ул. Ленина, 22а</t>
  </si>
  <si>
    <t>Ремонт и обустройство санитарных зон: скважины № 2 п.Зюкайка,артезианской скважины № 5079 д. Салтыково, артезианской скважины № 2662 р-д Кукетский, артезианской скважины № 5448 д.Захарята</t>
  </si>
  <si>
    <t>Устройство тротуара по ул. Энгельса-ул.Крупская (от ул. Олега Кошевого до ул. Свердлова) г. Верещагино</t>
  </si>
  <si>
    <t xml:space="preserve">Ремонт сетей канализации с очистными сооружениями 
п. Бородулино
</t>
  </si>
  <si>
    <t xml:space="preserve">Ремонт очистных сооружений 
д. Н. Галино и канализационных сетей д. Комары
</t>
  </si>
  <si>
    <t xml:space="preserve">Направление "Обустройство  колодцев, скважин, водонапорных башен, родников, ключей, других источников водоснабжения,а так же  их зон санитарной охраны, ремонт объектов систем водоснабжения  и систем  водоотведения"
</t>
  </si>
  <si>
    <t>Строительство, реконструкция, капитальный ремонт, ремонт уличных сетей наружного освещения, не входящих в состав автомобильных дорог общего пользования;</t>
  </si>
  <si>
    <t xml:space="preserve">Ремонт электролинии уличного освещения по ул. Ленина (от ул. Свободы до детского сада №8) 
г. Верещагино
</t>
  </si>
  <si>
    <t>Приложение к постановлению администрации Верещагинского городского округа от_______  № _______                                                                     Приложение 1 к программе развития Верещагинского городского округа</t>
  </si>
  <si>
    <t>Приложение к постановлению администрации Верещагинского городского округа от 27.04.2021  №254-01-01-661                                                                       Приложение 2 к программе развития Верещагинского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</si>
</sst>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0_р_._-;\-* #,##0.000_р_._-;_-* &quot;-&quot;??_р_._-;_-@_-"/>
    <numFmt numFmtId="165" formatCode="0.000"/>
    <numFmt numFmtId="166" formatCode="_-* #,##0.000\ _₽_-;\-* #,##0.000\ _₽_-;_-* &quot;-&quot;???\ _₽_-;_-@_-"/>
    <numFmt numFmtId="167" formatCode="#,##0.000"/>
    <numFmt numFmtId="168" formatCode="_-* #,##0.00000_р_._-;\-* #,##0.00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\ _₽_-;\-* #,##0.00000\ _₽_-;_-* &quot;-&quot;???\ _₽_-;_-@_-"/>
    <numFmt numFmtId="172" formatCode="#,##0.00000"/>
    <numFmt numFmtId="173" formatCode="_-* #,##0.00000\ _₽_-;\-* #,##0.00000\ _₽_-;_-* &quot;-&quot;?????\ _₽_-;_-@_-"/>
    <numFmt numFmtId="174" formatCode="_-* #,##0.000000\ _₽_-;\-* #,##0.000000\ _₽_-;_-* &quot;-&quot;??????\ _₽_-;_-@_-"/>
    <numFmt numFmtId="175" formatCode="_-* #,##0.0000000_р_._-;\-* #,##0.0000000_р_._-;_-* &quot;-&quot;??_р_.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774">
    <xf numFmtId="0" fontId="0" fillId="0" borderId="0" xfId="0"/>
    <xf numFmtId="0" fontId="0" fillId="0" borderId="0" xfId="0"/>
    <xf numFmtId="0" fontId="11" fillId="0" borderId="0" xfId="0" applyFont="1"/>
    <xf numFmtId="164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0" fontId="17" fillId="0" borderId="3" xfId="0" applyFont="1" applyBorder="1" applyAlignment="1">
      <alignment horizontal="center" vertical="center" wrapText="1"/>
    </xf>
    <xf numFmtId="0" fontId="0" fillId="0" borderId="2" xfId="0" applyBorder="1"/>
    <xf numFmtId="0" fontId="7" fillId="0" borderId="6" xfId="0" applyFont="1" applyBorder="1" applyAlignment="1">
      <alignment horizontal="center" vertical="center" wrapText="1"/>
    </xf>
    <xf numFmtId="0" fontId="0" fillId="0" borderId="13" xfId="0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/>
    <xf numFmtId="0" fontId="5" fillId="0" borderId="3" xfId="0" applyFont="1" applyBorder="1" applyAlignment="1">
      <alignment horizontal="center" vertical="center"/>
    </xf>
    <xf numFmtId="0" fontId="19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164" fontId="5" fillId="0" borderId="1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0" fillId="4" borderId="0" xfId="0" applyFill="1"/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3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5" fontId="0" fillId="0" borderId="0" xfId="0" applyNumberFormat="1"/>
    <xf numFmtId="164" fontId="5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0" fontId="13" fillId="4" borderId="0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19" xfId="0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wrapText="1"/>
    </xf>
    <xf numFmtId="166" fontId="18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 wrapText="1"/>
    </xf>
    <xf numFmtId="167" fontId="7" fillId="0" borderId="3" xfId="0" applyNumberFormat="1" applyFont="1" applyBorder="1" applyAlignment="1">
      <alignment vertical="center" wrapText="1"/>
    </xf>
    <xf numFmtId="0" fontId="2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/>
    <xf numFmtId="0" fontId="7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0" fontId="5" fillId="4" borderId="3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5" fillId="4" borderId="1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3" xfId="0" applyFill="1" applyBorder="1"/>
    <xf numFmtId="0" fontId="0" fillId="4" borderId="19" xfId="0" applyFill="1" applyBorder="1"/>
    <xf numFmtId="0" fontId="5" fillId="4" borderId="2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164" fontId="5" fillId="4" borderId="11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/>
    <xf numFmtId="0" fontId="5" fillId="0" borderId="32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23" xfId="0" applyFont="1" applyFill="1" applyBorder="1"/>
    <xf numFmtId="0" fontId="5" fillId="0" borderId="19" xfId="0" applyFont="1" applyFill="1" applyBorder="1"/>
    <xf numFmtId="164" fontId="18" fillId="4" borderId="1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7" fillId="4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8" fillId="3" borderId="3" xfId="0" applyNumberFormat="1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horizontal="center" vertical="top"/>
    </xf>
    <xf numFmtId="164" fontId="28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4" borderId="3" xfId="0" applyFont="1" applyFill="1" applyBorder="1" applyAlignment="1">
      <alignment horizontal="left" vertical="center" wrapText="1"/>
    </xf>
    <xf numFmtId="0" fontId="21" fillId="4" borderId="31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vertical="center" wrapText="1"/>
    </xf>
    <xf numFmtId="164" fontId="21" fillId="4" borderId="3" xfId="0" applyNumberFormat="1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top" wrapText="1"/>
    </xf>
    <xf numFmtId="0" fontId="21" fillId="4" borderId="34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center" wrapText="1"/>
    </xf>
    <xf numFmtId="164" fontId="8" fillId="4" borderId="11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32" xfId="0" applyFont="1" applyBorder="1"/>
    <xf numFmtId="0" fontId="21" fillId="0" borderId="8" xfId="0" applyFont="1" applyBorder="1"/>
    <xf numFmtId="0" fontId="21" fillId="0" borderId="2" xfId="0" applyFont="1" applyBorder="1" applyAlignment="1">
      <alignment vertical="top" wrapText="1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wrapText="1"/>
    </xf>
    <xf numFmtId="164" fontId="8" fillId="0" borderId="1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23" xfId="0" applyFont="1" applyFill="1" applyBorder="1"/>
    <xf numFmtId="0" fontId="21" fillId="0" borderId="19" xfId="0" applyFont="1" applyFill="1" applyBorder="1"/>
    <xf numFmtId="0" fontId="21" fillId="0" borderId="2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top"/>
    </xf>
    <xf numFmtId="164" fontId="29" fillId="4" borderId="5" xfId="0" applyNumberFormat="1" applyFont="1" applyFill="1" applyBorder="1" applyAlignment="1">
      <alignment horizontal="center" vertical="top"/>
    </xf>
    <xf numFmtId="164" fontId="29" fillId="4" borderId="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center"/>
    </xf>
    <xf numFmtId="164" fontId="29" fillId="4" borderId="24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top"/>
    </xf>
    <xf numFmtId="164" fontId="29" fillId="0" borderId="4" xfId="0" applyNumberFormat="1" applyFont="1" applyFill="1" applyBorder="1" applyAlignment="1">
      <alignment horizontal="center" vertical="top"/>
    </xf>
    <xf numFmtId="164" fontId="29" fillId="0" borderId="33" xfId="0" applyNumberFormat="1" applyFont="1" applyFill="1" applyBorder="1" applyAlignment="1">
      <alignment horizontal="center" vertical="top"/>
    </xf>
    <xf numFmtId="164" fontId="29" fillId="0" borderId="3" xfId="0" applyNumberFormat="1" applyFont="1" applyFill="1" applyBorder="1" applyAlignment="1">
      <alignment horizontal="center" vertical="top"/>
    </xf>
    <xf numFmtId="164" fontId="29" fillId="0" borderId="7" xfId="0" applyNumberFormat="1" applyFont="1" applyFill="1" applyBorder="1" applyAlignment="1">
      <alignment horizontal="center" vertical="top"/>
    </xf>
    <xf numFmtId="164" fontId="29" fillId="4" borderId="11" xfId="0" applyNumberFormat="1" applyFont="1" applyFill="1" applyBorder="1" applyAlignment="1">
      <alignment horizontal="center" vertical="top"/>
    </xf>
    <xf numFmtId="164" fontId="29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29" fillId="4" borderId="19" xfId="0" applyFont="1" applyFill="1" applyBorder="1" applyAlignment="1">
      <alignment horizontal="center" vertical="top"/>
    </xf>
    <xf numFmtId="164" fontId="30" fillId="4" borderId="5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164" fontId="29" fillId="4" borderId="4" xfId="0" applyNumberFormat="1" applyFont="1" applyFill="1" applyBorder="1" applyAlignment="1">
      <alignment horizontal="center" vertical="top"/>
    </xf>
    <xf numFmtId="164" fontId="29" fillId="0" borderId="1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27" fillId="4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164" fontId="18" fillId="4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31" fillId="0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top" wrapText="1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4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32" fillId="0" borderId="3" xfId="0" applyFont="1" applyFill="1" applyBorder="1" applyAlignment="1">
      <alignment horizontal="left" vertical="center" wrapText="1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0" xfId="0" applyFill="1"/>
    <xf numFmtId="164" fontId="21" fillId="5" borderId="3" xfId="0" applyNumberFormat="1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21" fillId="5" borderId="2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164" fontId="34" fillId="0" borderId="1" xfId="0" applyNumberFormat="1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4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vertical="center" wrapText="1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3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left" vertical="top" wrapText="1"/>
    </xf>
    <xf numFmtId="164" fontId="35" fillId="4" borderId="5" xfId="0" applyNumberFormat="1" applyFont="1" applyFill="1" applyBorder="1" applyAlignment="1">
      <alignment horizontal="center" vertical="center"/>
    </xf>
    <xf numFmtId="164" fontId="35" fillId="4" borderId="3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0" fontId="29" fillId="4" borderId="34" xfId="0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32" xfId="0" applyFont="1" applyBorder="1"/>
    <xf numFmtId="0" fontId="29" fillId="0" borderId="8" xfId="0" applyFont="1" applyBorder="1"/>
    <xf numFmtId="164" fontId="29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vertical="top" wrapText="1"/>
    </xf>
    <xf numFmtId="0" fontId="29" fillId="5" borderId="3" xfId="0" applyFont="1" applyFill="1" applyBorder="1" applyAlignment="1">
      <alignment horizontal="left" vertical="center" wrapText="1"/>
    </xf>
    <xf numFmtId="164" fontId="29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37" fillId="4" borderId="0" xfId="0" applyFont="1" applyFill="1"/>
    <xf numFmtId="0" fontId="25" fillId="4" borderId="0" xfId="0" applyFont="1" applyFill="1"/>
    <xf numFmtId="0" fontId="25" fillId="0" borderId="0" xfId="0" applyFont="1" applyFill="1"/>
    <xf numFmtId="0" fontId="25" fillId="5" borderId="0" xfId="0" applyFont="1" applyFill="1"/>
    <xf numFmtId="164" fontId="38" fillId="4" borderId="3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34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/>
    </xf>
    <xf numFmtId="0" fontId="36" fillId="5" borderId="3" xfId="0" applyFont="1" applyFill="1" applyBorder="1" applyAlignment="1">
      <alignment horizontal="left" vertical="center" wrapText="1"/>
    </xf>
    <xf numFmtId="164" fontId="36" fillId="5" borderId="3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/>
    <xf numFmtId="0" fontId="29" fillId="5" borderId="23" xfId="0" applyFont="1" applyFill="1" applyBorder="1"/>
    <xf numFmtId="0" fontId="29" fillId="5" borderId="19" xfId="0" applyFont="1" applyFill="1" applyBorder="1"/>
    <xf numFmtId="0" fontId="29" fillId="5" borderId="3" xfId="0" applyFont="1" applyFill="1" applyBorder="1" applyAlignment="1">
      <alignment vertical="center" wrapText="1"/>
    </xf>
    <xf numFmtId="164" fontId="29" fillId="5" borderId="7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0" fontId="29" fillId="5" borderId="20" xfId="0" applyFont="1" applyFill="1" applyBorder="1" applyAlignment="1">
      <alignment vertical="top" wrapText="1"/>
    </xf>
    <xf numFmtId="164" fontId="29" fillId="5" borderId="33" xfId="0" applyNumberFormat="1" applyFont="1" applyFill="1" applyBorder="1" applyAlignment="1">
      <alignment horizontal="center" vertical="center"/>
    </xf>
    <xf numFmtId="164" fontId="29" fillId="5" borderId="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vertical="top" wrapText="1"/>
    </xf>
    <xf numFmtId="164" fontId="21" fillId="4" borderId="32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164" fontId="21" fillId="0" borderId="3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171" fontId="3" fillId="3" borderId="3" xfId="0" applyNumberFormat="1" applyFont="1" applyFill="1" applyBorder="1" applyAlignment="1">
      <alignment vertical="center"/>
    </xf>
    <xf numFmtId="168" fontId="3" fillId="4" borderId="11" xfId="0" applyNumberFormat="1" applyFont="1" applyFill="1" applyBorder="1" applyAlignment="1">
      <alignment horizontal="center" vertical="top"/>
    </xf>
    <xf numFmtId="164" fontId="3" fillId="4" borderId="1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22" fillId="0" borderId="24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68" fontId="2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164" fontId="41" fillId="0" borderId="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168" fontId="4" fillId="0" borderId="33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32" xfId="0" applyFont="1" applyFill="1" applyBorder="1"/>
    <xf numFmtId="0" fontId="4" fillId="0" borderId="8" xfId="0" applyFont="1" applyFill="1" applyBorder="1"/>
    <xf numFmtId="168" fontId="40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vertical="center"/>
    </xf>
    <xf numFmtId="168" fontId="40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22" fillId="0" borderId="33" xfId="0" applyNumberFormat="1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70" fontId="4" fillId="0" borderId="4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70" fontId="4" fillId="0" borderId="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/>
    <xf numFmtId="168" fontId="4" fillId="0" borderId="32" xfId="0" applyNumberFormat="1" applyFont="1" applyFill="1" applyBorder="1"/>
    <xf numFmtId="168" fontId="4" fillId="0" borderId="8" xfId="0" applyNumberFormat="1" applyFont="1" applyFill="1" applyBorder="1"/>
    <xf numFmtId="0" fontId="39" fillId="0" borderId="3" xfId="1" applyFont="1" applyFill="1" applyBorder="1" applyAlignment="1">
      <alignment horizontal="right" vertical="center" wrapText="1"/>
    </xf>
    <xf numFmtId="172" fontId="40" fillId="0" borderId="3" xfId="0" applyNumberFormat="1" applyFont="1" applyFill="1" applyBorder="1" applyAlignment="1">
      <alignment horizontal="center" vertical="center"/>
    </xf>
    <xf numFmtId="172" fontId="40" fillId="0" borderId="3" xfId="0" applyNumberFormat="1" applyFont="1" applyFill="1" applyBorder="1" applyAlignment="1">
      <alignment horizontal="center"/>
    </xf>
    <xf numFmtId="0" fontId="3" fillId="0" borderId="0" xfId="0" applyFont="1" applyAlignment="1"/>
    <xf numFmtId="172" fontId="0" fillId="0" borderId="0" xfId="0" applyNumberFormat="1"/>
    <xf numFmtId="0" fontId="4" fillId="0" borderId="3" xfId="0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left" vertical="center" wrapText="1"/>
    </xf>
    <xf numFmtId="0" fontId="39" fillId="0" borderId="3" xfId="1" applyFont="1" applyFill="1" applyBorder="1" applyAlignment="1">
      <alignment horizontal="right" wrapText="1"/>
    </xf>
    <xf numFmtId="173" fontId="0" fillId="0" borderId="0" xfId="0" applyNumberFormat="1"/>
    <xf numFmtId="174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vertical="top" wrapText="1"/>
    </xf>
    <xf numFmtId="0" fontId="43" fillId="0" borderId="0" xfId="0" applyFont="1" applyAlignment="1"/>
    <xf numFmtId="0" fontId="42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/>
    </xf>
    <xf numFmtId="171" fontId="43" fillId="0" borderId="3" xfId="0" applyNumberFormat="1" applyFont="1" applyFill="1" applyBorder="1" applyAlignment="1">
      <alignment vertical="center"/>
    </xf>
    <xf numFmtId="168" fontId="43" fillId="0" borderId="41" xfId="0" applyNumberFormat="1" applyFont="1" applyFill="1" applyBorder="1" applyAlignment="1">
      <alignment horizontal="center" vertical="top"/>
    </xf>
    <xf numFmtId="168" fontId="45" fillId="0" borderId="5" xfId="0" applyNumberFormat="1" applyFont="1" applyFill="1" applyBorder="1" applyAlignment="1">
      <alignment horizontal="center" vertical="top"/>
    </xf>
    <xf numFmtId="168" fontId="42" fillId="0" borderId="5" xfId="0" applyNumberFormat="1" applyFont="1" applyFill="1" applyBorder="1" applyAlignment="1">
      <alignment horizontal="center" vertical="top"/>
    </xf>
    <xf numFmtId="0" fontId="42" fillId="0" borderId="3" xfId="0" applyFont="1" applyFill="1" applyBorder="1" applyAlignment="1">
      <alignment horizontal="left" vertical="center" wrapText="1"/>
    </xf>
    <xf numFmtId="168" fontId="42" fillId="0" borderId="3" xfId="0" applyNumberFormat="1" applyFont="1" applyFill="1" applyBorder="1" applyAlignment="1">
      <alignment horizontal="center" vertical="center"/>
    </xf>
    <xf numFmtId="168" fontId="46" fillId="0" borderId="3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top" wrapText="1"/>
    </xf>
    <xf numFmtId="0" fontId="42" fillId="0" borderId="3" xfId="0" applyFont="1" applyFill="1" applyBorder="1" applyAlignment="1">
      <alignment vertical="center" wrapText="1"/>
    </xf>
    <xf numFmtId="0" fontId="46" fillId="0" borderId="3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vertical="top" wrapText="1"/>
    </xf>
    <xf numFmtId="168" fontId="46" fillId="0" borderId="4" xfId="0" applyNumberFormat="1" applyFont="1" applyFill="1" applyBorder="1" applyAlignment="1">
      <alignment horizontal="center" vertical="center"/>
    </xf>
    <xf numFmtId="168" fontId="42" fillId="0" borderId="41" xfId="0" applyNumberFormat="1" applyFont="1" applyFill="1" applyBorder="1" applyAlignment="1">
      <alignment horizontal="center" vertical="center"/>
    </xf>
    <xf numFmtId="168" fontId="42" fillId="0" borderId="5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wrapText="1"/>
    </xf>
    <xf numFmtId="0" fontId="42" fillId="0" borderId="4" xfId="0" applyFont="1" applyFill="1" applyBorder="1" applyAlignment="1">
      <alignment horizontal="left" vertical="center" wrapText="1"/>
    </xf>
    <xf numFmtId="168" fontId="42" fillId="0" borderId="4" xfId="0" applyNumberFormat="1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left" vertical="center" wrapText="1"/>
    </xf>
    <xf numFmtId="168" fontId="43" fillId="0" borderId="41" xfId="0" applyNumberFormat="1" applyFont="1" applyFill="1" applyBorder="1" applyAlignment="1">
      <alignment horizontal="center" vertical="center"/>
    </xf>
    <xf numFmtId="168" fontId="43" fillId="0" borderId="5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wrapText="1"/>
    </xf>
    <xf numFmtId="168" fontId="43" fillId="0" borderId="47" xfId="0" applyNumberFormat="1" applyFont="1" applyFill="1" applyBorder="1" applyAlignment="1">
      <alignment horizontal="center" vertical="center"/>
    </xf>
    <xf numFmtId="168" fontId="43" fillId="0" borderId="42" xfId="0" applyNumberFormat="1" applyFont="1" applyFill="1" applyBorder="1" applyAlignment="1">
      <alignment horizontal="center" vertical="center"/>
    </xf>
    <xf numFmtId="168" fontId="45" fillId="0" borderId="5" xfId="0" applyNumberFormat="1" applyFont="1" applyFill="1" applyBorder="1" applyAlignment="1">
      <alignment horizontal="center" vertical="center"/>
    </xf>
    <xf numFmtId="168" fontId="42" fillId="0" borderId="5" xfId="0" applyNumberFormat="1" applyFont="1" applyFill="1" applyBorder="1" applyAlignment="1">
      <alignment vertical="center"/>
    </xf>
    <xf numFmtId="0" fontId="48" fillId="0" borderId="3" xfId="0" applyFont="1" applyFill="1" applyBorder="1" applyAlignment="1">
      <alignment horizontal="left" vertical="center" wrapText="1"/>
    </xf>
    <xf numFmtId="168" fontId="48" fillId="0" borderId="3" xfId="0" applyNumberFormat="1" applyFont="1" applyFill="1" applyBorder="1" applyAlignment="1">
      <alignment horizontal="center" vertical="center"/>
    </xf>
    <xf numFmtId="168" fontId="48" fillId="0" borderId="4" xfId="0" applyNumberFormat="1" applyFont="1" applyFill="1" applyBorder="1" applyAlignment="1">
      <alignment horizontal="center" vertical="center"/>
    </xf>
    <xf numFmtId="164" fontId="42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left" vertical="top" wrapText="1"/>
    </xf>
    <xf numFmtId="164" fontId="48" fillId="0" borderId="3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left" vertical="top" wrapText="1"/>
    </xf>
    <xf numFmtId="168" fontId="42" fillId="0" borderId="37" xfId="0" applyNumberFormat="1" applyFont="1" applyFill="1" applyBorder="1" applyAlignment="1">
      <alignment horizontal="center" vertical="center"/>
    </xf>
    <xf numFmtId="164" fontId="42" fillId="0" borderId="37" xfId="0" applyNumberFormat="1" applyFont="1" applyFill="1" applyBorder="1" applyAlignment="1">
      <alignment horizontal="center" vertical="center"/>
    </xf>
    <xf numFmtId="168" fontId="42" fillId="0" borderId="42" xfId="0" applyNumberFormat="1" applyFont="1" applyFill="1" applyBorder="1" applyAlignment="1">
      <alignment horizontal="center" vertical="center"/>
    </xf>
    <xf numFmtId="164" fontId="4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/>
    <xf numFmtId="173" fontId="42" fillId="0" borderId="3" xfId="0" applyNumberFormat="1" applyFont="1" applyFill="1" applyBorder="1" applyAlignment="1">
      <alignment vertical="center"/>
    </xf>
    <xf numFmtId="0" fontId="48" fillId="0" borderId="3" xfId="0" applyFont="1" applyFill="1" applyBorder="1" applyAlignment="1">
      <alignment vertical="center" wrapText="1"/>
    </xf>
    <xf numFmtId="170" fontId="48" fillId="0" borderId="3" xfId="0" applyNumberFormat="1" applyFont="1" applyFill="1" applyBorder="1" applyAlignment="1">
      <alignment horizontal="center" vertical="center"/>
    </xf>
    <xf numFmtId="175" fontId="48" fillId="0" borderId="3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vertical="center" wrapText="1"/>
    </xf>
    <xf numFmtId="170" fontId="42" fillId="0" borderId="4" xfId="0" applyNumberFormat="1" applyFont="1" applyFill="1" applyBorder="1" applyAlignment="1">
      <alignment horizontal="center" vertical="center"/>
    </xf>
    <xf numFmtId="170" fontId="42" fillId="0" borderId="3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center"/>
    </xf>
    <xf numFmtId="0" fontId="42" fillId="0" borderId="3" xfId="0" applyFont="1" applyFill="1" applyBorder="1" applyAlignment="1">
      <alignment vertical="top" wrapText="1"/>
    </xf>
    <xf numFmtId="168" fontId="42" fillId="0" borderId="33" xfId="0" applyNumberFormat="1" applyFont="1" applyFill="1" applyBorder="1" applyAlignment="1">
      <alignment horizontal="center" vertical="center"/>
    </xf>
    <xf numFmtId="164" fontId="42" fillId="0" borderId="4" xfId="0" applyNumberFormat="1" applyFont="1" applyFill="1" applyBorder="1" applyAlignment="1">
      <alignment horizontal="center" vertical="center"/>
    </xf>
    <xf numFmtId="170" fontId="42" fillId="0" borderId="41" xfId="0" applyNumberFormat="1" applyFont="1" applyFill="1" applyBorder="1" applyAlignment="1">
      <alignment horizontal="center" vertical="center"/>
    </xf>
    <xf numFmtId="168" fontId="42" fillId="0" borderId="4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168" fontId="42" fillId="0" borderId="11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vertical="center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3" xfId="0" applyFont="1" applyFill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left" wrapText="1"/>
    </xf>
    <xf numFmtId="0" fontId="21" fillId="4" borderId="27" xfId="0" applyFont="1" applyFill="1" applyBorder="1" applyAlignment="1">
      <alignment horizontal="left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top" wrapText="1"/>
    </xf>
    <xf numFmtId="0" fontId="21" fillId="4" borderId="30" xfId="0" applyFont="1" applyFill="1" applyBorder="1" applyAlignment="1">
      <alignment horizontal="left" vertical="top" wrapText="1"/>
    </xf>
    <xf numFmtId="0" fontId="21" fillId="4" borderId="31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 wrapText="1"/>
    </xf>
    <xf numFmtId="0" fontId="21" fillId="4" borderId="37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39" fillId="3" borderId="2" xfId="1" applyFont="1" applyFill="1" applyBorder="1" applyAlignment="1">
      <alignment vertical="center" wrapText="1"/>
    </xf>
    <xf numFmtId="0" fontId="39" fillId="3" borderId="3" xfId="1" applyFont="1" applyFill="1" applyBorder="1" applyAlignment="1">
      <alignment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0" fontId="39" fillId="0" borderId="33" xfId="1" applyFont="1" applyFill="1" applyBorder="1" applyAlignment="1">
      <alignment horizontal="left" vertical="center" wrapText="1"/>
    </xf>
    <xf numFmtId="0" fontId="39" fillId="0" borderId="7" xfId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4" fillId="0" borderId="3" xfId="2" applyFont="1" applyFill="1" applyBorder="1" applyAlignment="1">
      <alignment vertical="center" wrapText="1"/>
    </xf>
    <xf numFmtId="0" fontId="44" fillId="0" borderId="3" xfId="2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top" wrapText="1"/>
    </xf>
    <xf numFmtId="0" fontId="42" fillId="0" borderId="3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5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left" vertical="top" wrapText="1"/>
    </xf>
    <xf numFmtId="0" fontId="42" fillId="0" borderId="36" xfId="0" applyFont="1" applyFill="1" applyBorder="1" applyAlignment="1">
      <alignment horizontal="left" vertical="top" wrapText="1"/>
    </xf>
    <xf numFmtId="0" fontId="42" fillId="0" borderId="4" xfId="0" applyFont="1" applyFill="1" applyBorder="1" applyAlignment="1">
      <alignment horizontal="center" vertical="top" wrapText="1"/>
    </xf>
    <xf numFmtId="0" fontId="42" fillId="0" borderId="37" xfId="0" applyFont="1" applyFill="1" applyBorder="1" applyAlignment="1">
      <alignment horizontal="center" vertical="top" wrapText="1"/>
    </xf>
    <xf numFmtId="0" fontId="42" fillId="0" borderId="5" xfId="0" applyFont="1" applyFill="1" applyBorder="1" applyAlignment="1">
      <alignment horizontal="center" vertical="top" wrapText="1"/>
    </xf>
    <xf numFmtId="0" fontId="42" fillId="0" borderId="40" xfId="0" applyFont="1" applyFill="1" applyBorder="1" applyAlignment="1">
      <alignment horizontal="left" wrapText="1"/>
    </xf>
    <xf numFmtId="0" fontId="42" fillId="0" borderId="41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top" wrapText="1"/>
    </xf>
    <xf numFmtId="0" fontId="43" fillId="0" borderId="40" xfId="0" applyFont="1" applyFill="1" applyBorder="1" applyAlignment="1">
      <alignment horizontal="left" wrapText="1"/>
    </xf>
    <xf numFmtId="0" fontId="43" fillId="0" borderId="41" xfId="0" applyFont="1" applyFill="1" applyBorder="1" applyAlignment="1">
      <alignment horizontal="left" wrapText="1"/>
    </xf>
    <xf numFmtId="0" fontId="43" fillId="0" borderId="5" xfId="0" applyFont="1" applyFill="1" applyBorder="1" applyAlignment="1">
      <alignment horizontal="left" wrapText="1"/>
    </xf>
    <xf numFmtId="0" fontId="43" fillId="0" borderId="45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left" wrapText="1"/>
    </xf>
    <xf numFmtId="0" fontId="42" fillId="0" borderId="43" xfId="0" applyFont="1" applyFill="1" applyBorder="1" applyAlignment="1">
      <alignment horizontal="left" wrapText="1"/>
    </xf>
    <xf numFmtId="0" fontId="42" fillId="0" borderId="35" xfId="0" applyFont="1" applyFill="1" applyBorder="1" applyAlignment="1">
      <alignment horizontal="center" vertical="top" wrapText="1"/>
    </xf>
    <xf numFmtId="0" fontId="42" fillId="0" borderId="36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42" fillId="0" borderId="43" xfId="0" applyFont="1" applyFill="1" applyBorder="1" applyAlignment="1">
      <alignment horizontal="center" vertical="top" wrapText="1"/>
    </xf>
    <xf numFmtId="0" fontId="42" fillId="0" borderId="44" xfId="0" applyFont="1" applyFill="1" applyBorder="1" applyAlignment="1">
      <alignment horizontal="left" vertical="top" wrapText="1"/>
    </xf>
    <xf numFmtId="0" fontId="43" fillId="0" borderId="49" xfId="0" applyFont="1" applyFill="1" applyBorder="1" applyAlignment="1">
      <alignment horizontal="center" vertical="top" wrapText="1"/>
    </xf>
    <xf numFmtId="0" fontId="19" fillId="0" borderId="50" xfId="0" applyFont="1" applyBorder="1" applyAlignment="1">
      <alignment wrapText="1"/>
    </xf>
    <xf numFmtId="0" fontId="43" fillId="0" borderId="5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12" xfId="0" applyFont="1" applyBorder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3" fillId="0" borderId="20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0" fontId="33" fillId="0" borderId="33" xfId="1" applyFont="1" applyFill="1" applyBorder="1" applyAlignment="1">
      <alignment horizontal="left"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5" borderId="16" xfId="0" applyFont="1" applyFill="1" applyBorder="1" applyAlignment="1">
      <alignment horizontal="left" vertical="center" wrapText="1"/>
    </xf>
    <xf numFmtId="0" fontId="34" fillId="5" borderId="15" xfId="0" applyFont="1" applyFill="1" applyBorder="1" applyAlignment="1">
      <alignment horizontal="left" vertical="center" wrapText="1"/>
    </xf>
    <xf numFmtId="0" fontId="34" fillId="4" borderId="16" xfId="0" applyFont="1" applyFill="1" applyBorder="1" applyAlignment="1">
      <alignment horizontal="left" vertical="center" wrapText="1"/>
    </xf>
    <xf numFmtId="0" fontId="34" fillId="4" borderId="1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top" wrapText="1"/>
    </xf>
    <xf numFmtId="0" fontId="29" fillId="4" borderId="5" xfId="0" applyFont="1" applyFill="1" applyBorder="1" applyAlignment="1">
      <alignment horizontal="left" vertical="top" wrapText="1"/>
    </xf>
    <xf numFmtId="0" fontId="29" fillId="4" borderId="37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top" wrapText="1"/>
    </xf>
    <xf numFmtId="0" fontId="21" fillId="5" borderId="3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1" fillId="5" borderId="26" xfId="0" applyFont="1" applyFill="1" applyBorder="1" applyAlignment="1">
      <alignment horizontal="left" wrapText="1"/>
    </xf>
    <xf numFmtId="0" fontId="21" fillId="5" borderId="27" xfId="0" applyFont="1" applyFill="1" applyBorder="1" applyAlignment="1">
      <alignment horizontal="left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2" fillId="0" borderId="37" xfId="0" applyFont="1" applyFill="1" applyBorder="1" applyAlignment="1">
      <alignment horizontal="left" vertical="center" wrapText="1"/>
    </xf>
    <xf numFmtId="168" fontId="46" fillId="0" borderId="37" xfId="0" applyNumberFormat="1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left" vertical="top" wrapText="1"/>
    </xf>
    <xf numFmtId="0" fontId="43" fillId="0" borderId="41" xfId="0" applyFont="1" applyFill="1" applyBorder="1" applyAlignment="1">
      <alignment horizontal="left" vertical="top" wrapText="1"/>
    </xf>
    <xf numFmtId="168" fontId="47" fillId="0" borderId="4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0" zoomScale="90" zoomScaleNormal="90" zoomScaleSheetLayoutView="90" workbookViewId="0">
      <selection activeCell="B19" sqref="B19:G19"/>
    </sheetView>
  </sheetViews>
  <sheetFormatPr defaultRowHeight="18.75" x14ac:dyDescent="0.3"/>
  <cols>
    <col min="1" max="1" width="34.5703125" style="81" customWidth="1"/>
    <col min="2" max="2" width="16" style="81" customWidth="1"/>
    <col min="3" max="3" width="17.5703125" style="81" customWidth="1"/>
    <col min="4" max="4" width="16.5703125" style="81" customWidth="1"/>
    <col min="5" max="5" width="18.5703125" style="81" customWidth="1"/>
    <col min="6" max="6" width="11.5703125" style="81" customWidth="1"/>
    <col min="7" max="7" width="102.140625" style="81" customWidth="1"/>
    <col min="8" max="16384" width="9.140625" style="1"/>
  </cols>
  <sheetData>
    <row r="1" spans="1:7" ht="48" customHeight="1" x14ac:dyDescent="0.25">
      <c r="A1" s="467" t="s">
        <v>358</v>
      </c>
      <c r="B1" s="467"/>
      <c r="C1" s="467"/>
      <c r="D1" s="467"/>
      <c r="E1" s="467"/>
      <c r="F1" s="467"/>
      <c r="G1" s="468"/>
    </row>
    <row r="2" spans="1:7" ht="24.75" customHeight="1" x14ac:dyDescent="0.25">
      <c r="A2" s="75" t="s">
        <v>2</v>
      </c>
      <c r="B2" s="466" t="s">
        <v>359</v>
      </c>
      <c r="C2" s="466"/>
      <c r="D2" s="466"/>
      <c r="E2" s="466"/>
      <c r="F2" s="466"/>
      <c r="G2" s="466"/>
    </row>
    <row r="3" spans="1:7" ht="22.5" customHeight="1" x14ac:dyDescent="0.25">
      <c r="A3" s="75" t="s">
        <v>3</v>
      </c>
      <c r="B3" s="466" t="s">
        <v>360</v>
      </c>
      <c r="C3" s="466"/>
      <c r="D3" s="466"/>
      <c r="E3" s="466"/>
      <c r="F3" s="466"/>
      <c r="G3" s="466"/>
    </row>
    <row r="4" spans="1:7" ht="21" customHeight="1" x14ac:dyDescent="0.25">
      <c r="A4" s="75" t="s">
        <v>4</v>
      </c>
      <c r="B4" s="466" t="s">
        <v>361</v>
      </c>
      <c r="C4" s="466"/>
      <c r="D4" s="466"/>
      <c r="E4" s="466"/>
      <c r="F4" s="466"/>
      <c r="G4" s="466"/>
    </row>
    <row r="5" spans="1:7" ht="21.75" customHeight="1" x14ac:dyDescent="0.25">
      <c r="A5" s="75" t="s">
        <v>5</v>
      </c>
      <c r="B5" s="466" t="s">
        <v>362</v>
      </c>
      <c r="C5" s="466"/>
      <c r="D5" s="466"/>
      <c r="E5" s="466"/>
      <c r="F5" s="466"/>
      <c r="G5" s="466"/>
    </row>
    <row r="6" spans="1:7" ht="41.25" customHeight="1" x14ac:dyDescent="0.25">
      <c r="A6" s="82" t="s">
        <v>6</v>
      </c>
      <c r="B6" s="466" t="s">
        <v>85</v>
      </c>
      <c r="C6" s="466"/>
      <c r="D6" s="466"/>
      <c r="E6" s="466"/>
      <c r="F6" s="466"/>
      <c r="G6" s="466"/>
    </row>
    <row r="7" spans="1:7" ht="15" x14ac:dyDescent="0.25">
      <c r="A7" s="470" t="s">
        <v>7</v>
      </c>
      <c r="B7" s="466" t="s">
        <v>363</v>
      </c>
      <c r="C7" s="466"/>
      <c r="D7" s="466"/>
      <c r="E7" s="466"/>
      <c r="F7" s="466"/>
      <c r="G7" s="466"/>
    </row>
    <row r="8" spans="1:7" ht="15" x14ac:dyDescent="0.25">
      <c r="A8" s="470"/>
      <c r="B8" s="466"/>
      <c r="C8" s="466"/>
      <c r="D8" s="466"/>
      <c r="E8" s="466"/>
      <c r="F8" s="466"/>
      <c r="G8" s="466"/>
    </row>
    <row r="9" spans="1:7" ht="67.5" customHeight="1" x14ac:dyDescent="0.25">
      <c r="A9" s="470"/>
      <c r="B9" s="466"/>
      <c r="C9" s="466"/>
      <c r="D9" s="466"/>
      <c r="E9" s="466"/>
      <c r="F9" s="466"/>
      <c r="G9" s="466"/>
    </row>
    <row r="10" spans="1:7" ht="21" customHeight="1" x14ac:dyDescent="0.25">
      <c r="A10" s="75" t="s">
        <v>8</v>
      </c>
      <c r="B10" s="466" t="s">
        <v>32</v>
      </c>
      <c r="C10" s="466"/>
      <c r="D10" s="466"/>
      <c r="E10" s="466"/>
      <c r="F10" s="466"/>
      <c r="G10" s="466"/>
    </row>
    <row r="11" spans="1:7" ht="15" customHeight="1" x14ac:dyDescent="0.25">
      <c r="A11" s="474" t="s">
        <v>9</v>
      </c>
      <c r="B11" s="466" t="s">
        <v>205</v>
      </c>
      <c r="C11" s="466"/>
      <c r="D11" s="466"/>
      <c r="E11" s="466"/>
      <c r="F11" s="466"/>
      <c r="G11" s="466"/>
    </row>
    <row r="12" spans="1:7" ht="15" customHeight="1" x14ac:dyDescent="0.25">
      <c r="A12" s="475"/>
      <c r="B12" s="466"/>
      <c r="C12" s="466"/>
      <c r="D12" s="466"/>
      <c r="E12" s="466"/>
      <c r="F12" s="466"/>
      <c r="G12" s="466"/>
    </row>
    <row r="13" spans="1:7" ht="7.5" customHeight="1" x14ac:dyDescent="0.25">
      <c r="A13" s="475"/>
      <c r="B13" s="466"/>
      <c r="C13" s="466"/>
      <c r="D13" s="466"/>
      <c r="E13" s="466"/>
      <c r="F13" s="466"/>
      <c r="G13" s="466"/>
    </row>
    <row r="14" spans="1:7" ht="15" customHeight="1" x14ac:dyDescent="0.25">
      <c r="A14" s="475"/>
      <c r="B14" s="466" t="s">
        <v>364</v>
      </c>
      <c r="C14" s="466"/>
      <c r="D14" s="466"/>
      <c r="E14" s="466"/>
      <c r="F14" s="466"/>
      <c r="G14" s="466"/>
    </row>
    <row r="15" spans="1:7" ht="15" customHeight="1" x14ac:dyDescent="0.25">
      <c r="A15" s="475"/>
      <c r="B15" s="466"/>
      <c r="C15" s="466"/>
      <c r="D15" s="466"/>
      <c r="E15" s="466"/>
      <c r="F15" s="466"/>
      <c r="G15" s="466"/>
    </row>
    <row r="16" spans="1:7" ht="129" customHeight="1" x14ac:dyDescent="0.25">
      <c r="A16" s="475"/>
      <c r="B16" s="466"/>
      <c r="C16" s="466"/>
      <c r="D16" s="466"/>
      <c r="E16" s="466"/>
      <c r="F16" s="466"/>
      <c r="G16" s="466"/>
    </row>
    <row r="17" spans="1:7" ht="99" customHeight="1" x14ac:dyDescent="0.25">
      <c r="A17" s="475"/>
      <c r="B17" s="460" t="s">
        <v>214</v>
      </c>
      <c r="C17" s="461"/>
      <c r="D17" s="461"/>
      <c r="E17" s="461"/>
      <c r="F17" s="461"/>
      <c r="G17" s="462"/>
    </row>
    <row r="18" spans="1:7" ht="96.75" customHeight="1" x14ac:dyDescent="0.25">
      <c r="A18" s="475"/>
      <c r="B18" s="460" t="s">
        <v>211</v>
      </c>
      <c r="C18" s="461"/>
      <c r="D18" s="461"/>
      <c r="E18" s="461"/>
      <c r="F18" s="461"/>
      <c r="G18" s="462"/>
    </row>
    <row r="19" spans="1:7" ht="95.25" customHeight="1" x14ac:dyDescent="0.25">
      <c r="A19" s="475"/>
      <c r="B19" s="460" t="s">
        <v>212</v>
      </c>
      <c r="C19" s="461"/>
      <c r="D19" s="461"/>
      <c r="E19" s="461"/>
      <c r="F19" s="461"/>
      <c r="G19" s="462"/>
    </row>
    <row r="20" spans="1:7" ht="96" customHeight="1" x14ac:dyDescent="0.25">
      <c r="A20" s="475"/>
      <c r="B20" s="460" t="s">
        <v>213</v>
      </c>
      <c r="C20" s="461"/>
      <c r="D20" s="461"/>
      <c r="E20" s="461"/>
      <c r="F20" s="461"/>
      <c r="G20" s="462"/>
    </row>
    <row r="21" spans="1:7" ht="118.5" customHeight="1" x14ac:dyDescent="0.25">
      <c r="A21" s="475"/>
      <c r="B21" s="460" t="s">
        <v>215</v>
      </c>
      <c r="C21" s="461"/>
      <c r="D21" s="461"/>
      <c r="E21" s="461"/>
      <c r="F21" s="461"/>
      <c r="G21" s="462"/>
    </row>
    <row r="22" spans="1:7" ht="62.25" customHeight="1" x14ac:dyDescent="0.25">
      <c r="A22" s="475"/>
      <c r="B22" s="460" t="s">
        <v>216</v>
      </c>
      <c r="C22" s="461"/>
      <c r="D22" s="461"/>
      <c r="E22" s="461"/>
      <c r="F22" s="461"/>
      <c r="G22" s="462"/>
    </row>
    <row r="23" spans="1:7" ht="80.25" customHeight="1" x14ac:dyDescent="0.25">
      <c r="A23" s="475"/>
      <c r="B23" s="463" t="s">
        <v>217</v>
      </c>
      <c r="C23" s="464"/>
      <c r="D23" s="464"/>
      <c r="E23" s="464"/>
      <c r="F23" s="464"/>
      <c r="G23" s="465"/>
    </row>
    <row r="24" spans="1:7" ht="33.75" customHeight="1" x14ac:dyDescent="0.3">
      <c r="A24" s="77"/>
      <c r="B24" s="77"/>
      <c r="C24" s="77"/>
      <c r="D24" s="77"/>
      <c r="E24" s="77"/>
      <c r="F24" s="77"/>
      <c r="G24" s="77"/>
    </row>
    <row r="25" spans="1:7" ht="18" customHeight="1" x14ac:dyDescent="0.25">
      <c r="A25" s="471" t="s">
        <v>14</v>
      </c>
      <c r="B25" s="473" t="s">
        <v>44</v>
      </c>
      <c r="C25" s="473" t="s">
        <v>45</v>
      </c>
      <c r="D25" s="473" t="s">
        <v>46</v>
      </c>
      <c r="E25" s="473" t="s">
        <v>0</v>
      </c>
      <c r="F25" s="469"/>
      <c r="G25" s="78"/>
    </row>
    <row r="26" spans="1:7" ht="24" customHeight="1" x14ac:dyDescent="0.25">
      <c r="A26" s="472"/>
      <c r="B26" s="473"/>
      <c r="C26" s="473"/>
      <c r="D26" s="473"/>
      <c r="E26" s="473"/>
      <c r="F26" s="469"/>
      <c r="G26" s="78"/>
    </row>
    <row r="27" spans="1:7" ht="24.75" customHeight="1" x14ac:dyDescent="0.25">
      <c r="A27" s="75" t="s">
        <v>10</v>
      </c>
      <c r="B27" s="76">
        <f>SUM(B28:B31)</f>
        <v>378032.62410000002</v>
      </c>
      <c r="C27" s="76">
        <f>SUM(C28:C31)</f>
        <v>138234.90995999999</v>
      </c>
      <c r="D27" s="76">
        <f>SUM(D28:D31)</f>
        <v>113289.24046</v>
      </c>
      <c r="E27" s="76">
        <f>SUM(E28:E31)</f>
        <v>629556.77452000009</v>
      </c>
      <c r="F27" s="79"/>
      <c r="G27" s="80"/>
    </row>
    <row r="28" spans="1:7" ht="24.75" customHeight="1" x14ac:dyDescent="0.25">
      <c r="A28" s="75" t="s">
        <v>11</v>
      </c>
      <c r="B28" s="76">
        <f>'Прил 1'!D7</f>
        <v>451.81589000000002</v>
      </c>
      <c r="C28" s="76">
        <f>'Прил 1'!H7</f>
        <v>1673.8197</v>
      </c>
      <c r="D28" s="76">
        <f>'Прил 1'!L7</f>
        <v>1881.4485299999999</v>
      </c>
      <c r="E28" s="76">
        <f>'Прил 1'!P7</f>
        <v>4007.0841199999995</v>
      </c>
      <c r="F28" s="79"/>
      <c r="G28" s="80"/>
    </row>
    <row r="29" spans="1:7" ht="24.75" customHeight="1" x14ac:dyDescent="0.25">
      <c r="A29" s="75" t="s">
        <v>12</v>
      </c>
      <c r="B29" s="76">
        <f>'Прил 1'!C7</f>
        <v>343048.86205</v>
      </c>
      <c r="C29" s="76">
        <f>'Прил 1'!G7</f>
        <v>100132.26430000001</v>
      </c>
      <c r="D29" s="76">
        <f>'Прил 1'!K7</f>
        <v>92251.329960000003</v>
      </c>
      <c r="E29" s="76">
        <f>'Прил 1'!O7</f>
        <v>535432.45631000004</v>
      </c>
      <c r="F29" s="79"/>
      <c r="G29" s="80"/>
    </row>
    <row r="30" spans="1:7" ht="24.75" customHeight="1" x14ac:dyDescent="0.25">
      <c r="A30" s="75" t="s">
        <v>13</v>
      </c>
      <c r="B30" s="76">
        <f>'Прил 1'!B7</f>
        <v>34531.946160000007</v>
      </c>
      <c r="C30" s="76">
        <f>'Прил 1'!F7</f>
        <v>36428.825959999995</v>
      </c>
      <c r="D30" s="76">
        <f>'Прил 1'!J7</f>
        <v>19156.46197</v>
      </c>
      <c r="E30" s="76">
        <f>'Прил 1'!N7</f>
        <v>90117.234090000013</v>
      </c>
      <c r="F30" s="79"/>
      <c r="G30" s="80"/>
    </row>
    <row r="31" spans="1:7" ht="24.75" customHeight="1" x14ac:dyDescent="0.3">
      <c r="A31" s="75" t="s">
        <v>1</v>
      </c>
      <c r="B31" s="75">
        <v>0</v>
      </c>
      <c r="C31" s="75">
        <v>0</v>
      </c>
      <c r="D31" s="75">
        <v>0</v>
      </c>
      <c r="E31" s="75">
        <v>0</v>
      </c>
      <c r="F31" s="77"/>
      <c r="G31" s="77"/>
    </row>
  </sheetData>
  <mergeCells count="25">
    <mergeCell ref="F25:F26"/>
    <mergeCell ref="A7:A9"/>
    <mergeCell ref="B7:G9"/>
    <mergeCell ref="B10:G10"/>
    <mergeCell ref="B11:G13"/>
    <mergeCell ref="B14:G16"/>
    <mergeCell ref="A25:A26"/>
    <mergeCell ref="B25:B26"/>
    <mergeCell ref="C25:C26"/>
    <mergeCell ref="D25:D26"/>
    <mergeCell ref="E25:E26"/>
    <mergeCell ref="B17:G17"/>
    <mergeCell ref="B18:G18"/>
    <mergeCell ref="A11:A23"/>
    <mergeCell ref="B19:G19"/>
    <mergeCell ref="B20:G20"/>
    <mergeCell ref="B21:G21"/>
    <mergeCell ref="B22:G22"/>
    <mergeCell ref="B23:G23"/>
    <mergeCell ref="B6:G6"/>
    <mergeCell ref="A1:G1"/>
    <mergeCell ref="B2:G2"/>
    <mergeCell ref="B3:G3"/>
    <mergeCell ref="B4:G4"/>
    <mergeCell ref="B5:G5"/>
  </mergeCells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60" zoomScaleNormal="60" workbookViewId="0">
      <selection activeCell="B88" sqref="B88"/>
    </sheetView>
  </sheetViews>
  <sheetFormatPr defaultRowHeight="20.25" x14ac:dyDescent="0.3"/>
  <cols>
    <col min="1" max="1" width="15.85546875" style="239" customWidth="1"/>
    <col min="2" max="2" width="29.7109375" style="239" customWidth="1"/>
    <col min="3" max="3" width="17.85546875" style="240" customWidth="1"/>
    <col min="4" max="4" width="19.140625" style="240" customWidth="1"/>
    <col min="5" max="5" width="18.7109375" style="240" customWidth="1"/>
    <col min="6" max="6" width="19.42578125" style="240" customWidth="1"/>
    <col min="7" max="7" width="18.140625" style="240" customWidth="1"/>
    <col min="8" max="8" width="19.140625" style="240" customWidth="1"/>
    <col min="9" max="9" width="17.7109375" style="240" customWidth="1"/>
    <col min="10" max="10" width="19.140625" style="240" customWidth="1"/>
    <col min="11" max="11" width="17.7109375" style="240" customWidth="1"/>
    <col min="12" max="12" width="17.85546875" style="240" customWidth="1"/>
    <col min="13" max="13" width="18" style="240" customWidth="1"/>
    <col min="14" max="14" width="19.140625" style="240" customWidth="1"/>
    <col min="15" max="15" width="18.85546875" style="240" customWidth="1"/>
    <col min="16" max="16" width="19.140625" style="240" customWidth="1"/>
    <col min="17" max="17" width="19.7109375" style="240" customWidth="1"/>
    <col min="18" max="18" width="19.5703125" style="240" customWidth="1"/>
    <col min="19" max="19" width="10.7109375" style="1" customWidth="1"/>
    <col min="20" max="16384" width="9.140625" style="1"/>
  </cols>
  <sheetData>
    <row r="1" spans="1:19" ht="36.75" customHeight="1" x14ac:dyDescent="0.3">
      <c r="P1" s="714" t="s">
        <v>220</v>
      </c>
      <c r="Q1" s="714"/>
      <c r="R1" s="714"/>
    </row>
    <row r="2" spans="1:19" x14ac:dyDescent="0.3">
      <c r="A2" s="477" t="s">
        <v>219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1:19" x14ac:dyDescent="0.3">
      <c r="A3" s="477" t="s">
        <v>40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19" ht="21" thickBot="1" x14ac:dyDescent="0.35">
      <c r="A4" s="715" t="s">
        <v>27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</row>
    <row r="5" spans="1:19" s="19" customFormat="1" ht="15.75" customHeight="1" x14ac:dyDescent="0.25">
      <c r="A5" s="716" t="s">
        <v>55</v>
      </c>
      <c r="B5" s="718" t="s">
        <v>57</v>
      </c>
      <c r="C5" s="720" t="s">
        <v>44</v>
      </c>
      <c r="D5" s="720"/>
      <c r="E5" s="720"/>
      <c r="F5" s="720"/>
      <c r="G5" s="720" t="s">
        <v>45</v>
      </c>
      <c r="H5" s="720"/>
      <c r="I5" s="720"/>
      <c r="J5" s="720"/>
      <c r="K5" s="720" t="s">
        <v>46</v>
      </c>
      <c r="L5" s="720"/>
      <c r="M5" s="720"/>
      <c r="N5" s="720"/>
      <c r="O5" s="720" t="s">
        <v>49</v>
      </c>
      <c r="P5" s="720"/>
      <c r="Q5" s="721"/>
      <c r="R5" s="722"/>
    </row>
    <row r="6" spans="1:19" s="81" customFormat="1" ht="97.5" customHeight="1" x14ac:dyDescent="0.3">
      <c r="A6" s="717"/>
      <c r="B6" s="719"/>
      <c r="C6" s="236" t="s">
        <v>47</v>
      </c>
      <c r="D6" s="236" t="s">
        <v>48</v>
      </c>
      <c r="E6" s="236" t="s">
        <v>106</v>
      </c>
      <c r="F6" s="132" t="s">
        <v>28</v>
      </c>
      <c r="G6" s="236" t="s">
        <v>47</v>
      </c>
      <c r="H6" s="236" t="s">
        <v>48</v>
      </c>
      <c r="I6" s="236" t="s">
        <v>106</v>
      </c>
      <c r="J6" s="132" t="s">
        <v>28</v>
      </c>
      <c r="K6" s="236" t="s">
        <v>47</v>
      </c>
      <c r="L6" s="236" t="s">
        <v>48</v>
      </c>
      <c r="M6" s="236" t="s">
        <v>106</v>
      </c>
      <c r="N6" s="132" t="s">
        <v>28</v>
      </c>
      <c r="O6" s="236" t="s">
        <v>47</v>
      </c>
      <c r="P6" s="236" t="s">
        <v>48</v>
      </c>
      <c r="Q6" s="236" t="s">
        <v>106</v>
      </c>
      <c r="R6" s="133" t="s">
        <v>28</v>
      </c>
    </row>
    <row r="7" spans="1:19" s="279" customFormat="1" ht="30.75" customHeight="1" x14ac:dyDescent="0.25">
      <c r="A7" s="572" t="s">
        <v>54</v>
      </c>
      <c r="B7" s="573"/>
      <c r="C7" s="134">
        <f>C10+C45+C61+C99</f>
        <v>37418.66375</v>
      </c>
      <c r="D7" s="134">
        <f t="shared" ref="D7:R7" si="0">D10+D45+D61+D99</f>
        <v>370761.03969999996</v>
      </c>
      <c r="E7" s="134">
        <f t="shared" si="0"/>
        <v>75017.345000000001</v>
      </c>
      <c r="F7" s="134">
        <f t="shared" si="0"/>
        <v>483197.04844999994</v>
      </c>
      <c r="G7" s="134">
        <f t="shared" si="0"/>
        <v>28391.658000000003</v>
      </c>
      <c r="H7" s="134">
        <f t="shared" si="0"/>
        <v>112390.10399999999</v>
      </c>
      <c r="I7" s="134">
        <f t="shared" si="0"/>
        <v>15376.609</v>
      </c>
      <c r="J7" s="134">
        <f t="shared" si="0"/>
        <v>156158.37100000001</v>
      </c>
      <c r="K7" s="134">
        <f t="shared" si="0"/>
        <v>28538.261000000002</v>
      </c>
      <c r="L7" s="134">
        <f t="shared" si="0"/>
        <v>96347.093000000008</v>
      </c>
      <c r="M7" s="134">
        <f t="shared" si="0"/>
        <v>16161.19</v>
      </c>
      <c r="N7" s="134">
        <f t="shared" si="0"/>
        <v>141046.54400000002</v>
      </c>
      <c r="O7" s="134">
        <f t="shared" si="0"/>
        <v>94348.582750000001</v>
      </c>
      <c r="P7" s="134">
        <f t="shared" si="0"/>
        <v>579498.23670000001</v>
      </c>
      <c r="Q7" s="134">
        <f t="shared" si="0"/>
        <v>106555.144</v>
      </c>
      <c r="R7" s="134">
        <f t="shared" si="0"/>
        <v>780401.96345000004</v>
      </c>
    </row>
    <row r="8" spans="1:19" ht="17.25" customHeight="1" thickBot="1" x14ac:dyDescent="0.3">
      <c r="A8" s="723" t="s">
        <v>37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5"/>
      <c r="R8" s="726"/>
    </row>
    <row r="9" spans="1:19" s="2" customFormat="1" ht="25.5" customHeight="1" x14ac:dyDescent="0.25">
      <c r="A9" s="507" t="s">
        <v>39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9"/>
      <c r="R9" s="510"/>
    </row>
    <row r="10" spans="1:19" s="280" customFormat="1" ht="21" customHeight="1" thickBot="1" x14ac:dyDescent="0.35">
      <c r="A10" s="578" t="s">
        <v>56</v>
      </c>
      <c r="B10" s="579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89.25" customHeight="1" x14ac:dyDescent="0.25">
      <c r="A11" s="727" t="s">
        <v>285</v>
      </c>
      <c r="B11" s="728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3"/>
      <c r="R11" s="244"/>
      <c r="S11" s="43"/>
    </row>
    <row r="12" spans="1:19" s="33" customFormat="1" ht="118.5" customHeight="1" x14ac:dyDescent="0.25">
      <c r="A12" s="582" t="s">
        <v>81</v>
      </c>
      <c r="B12" s="245" t="s">
        <v>317</v>
      </c>
      <c r="C12" s="184">
        <v>781.83199999999999</v>
      </c>
      <c r="D12" s="197">
        <f>C12</f>
        <v>781.83199999999999</v>
      </c>
      <c r="E12" s="197">
        <v>0</v>
      </c>
      <c r="F12" s="197">
        <f>C12+D12</f>
        <v>1563.664</v>
      </c>
      <c r="G12" s="184">
        <v>0</v>
      </c>
      <c r="H12" s="184">
        <v>0</v>
      </c>
      <c r="I12" s="197">
        <v>0</v>
      </c>
      <c r="J12" s="184">
        <v>0</v>
      </c>
      <c r="K12" s="184">
        <v>0</v>
      </c>
      <c r="L12" s="184">
        <v>0</v>
      </c>
      <c r="M12" s="197">
        <v>0</v>
      </c>
      <c r="N12" s="184">
        <v>0</v>
      </c>
      <c r="O12" s="197">
        <f t="shared" ref="O12:Q28" si="2">C12+G12+K12</f>
        <v>781.83199999999999</v>
      </c>
      <c r="P12" s="197">
        <f t="shared" si="2"/>
        <v>781.83199999999999</v>
      </c>
      <c r="Q12" s="197">
        <v>0</v>
      </c>
      <c r="R12" s="197">
        <f>F12+J12+N12</f>
        <v>1563.664</v>
      </c>
    </row>
    <row r="13" spans="1:19" s="33" customFormat="1" ht="72.75" customHeight="1" x14ac:dyDescent="0.25">
      <c r="A13" s="583"/>
      <c r="B13" s="245" t="s">
        <v>325</v>
      </c>
      <c r="C13" s="184">
        <v>0</v>
      </c>
      <c r="D13" s="197">
        <v>0</v>
      </c>
      <c r="E13" s="197">
        <v>0</v>
      </c>
      <c r="F13" s="197">
        <f t="shared" ref="F13:F29" si="3">C13+D13</f>
        <v>0</v>
      </c>
      <c r="G13" s="184">
        <v>799.43899999999996</v>
      </c>
      <c r="H13" s="197">
        <f>G13</f>
        <v>799.43899999999996</v>
      </c>
      <c r="I13" s="197">
        <v>0</v>
      </c>
      <c r="J13" s="197">
        <f t="shared" ref="J13:J28" si="4">G13+H13</f>
        <v>1598.8779999999999</v>
      </c>
      <c r="K13" s="184">
        <v>799.43899999999996</v>
      </c>
      <c r="L13" s="197">
        <f>K13</f>
        <v>799.43899999999996</v>
      </c>
      <c r="M13" s="197">
        <v>0</v>
      </c>
      <c r="N13" s="197">
        <f t="shared" ref="N13:N28" si="5">K13+L13</f>
        <v>1598.8779999999999</v>
      </c>
      <c r="O13" s="197">
        <f t="shared" si="2"/>
        <v>1598.8779999999999</v>
      </c>
      <c r="P13" s="197">
        <f t="shared" si="2"/>
        <v>1598.8779999999999</v>
      </c>
      <c r="Q13" s="197">
        <v>0</v>
      </c>
      <c r="R13" s="197">
        <f t="shared" ref="R13:R28" si="6">F13+J13+N13</f>
        <v>3197.7559999999999</v>
      </c>
    </row>
    <row r="14" spans="1:19" s="33" customFormat="1" ht="139.5" customHeight="1" x14ac:dyDescent="0.25">
      <c r="A14" s="235" t="s">
        <v>263</v>
      </c>
      <c r="B14" s="246" t="s">
        <v>318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6865.6719999999996</v>
      </c>
      <c r="H14" s="185">
        <v>6865.6719999999996</v>
      </c>
      <c r="I14" s="185">
        <v>0</v>
      </c>
      <c r="J14" s="284">
        <f>G14+H14+I14</f>
        <v>13731.343999999999</v>
      </c>
      <c r="K14" s="284">
        <v>3886.5880000000002</v>
      </c>
      <c r="L14" s="284">
        <v>3886.5880000000002</v>
      </c>
      <c r="M14" s="284">
        <v>0</v>
      </c>
      <c r="N14" s="284">
        <f>K14+L14+M14</f>
        <v>7773.1760000000004</v>
      </c>
      <c r="O14" s="284">
        <f t="shared" si="2"/>
        <v>10752.26</v>
      </c>
      <c r="P14" s="284">
        <f t="shared" si="2"/>
        <v>10752.26</v>
      </c>
      <c r="Q14" s="284">
        <f t="shared" si="2"/>
        <v>0</v>
      </c>
      <c r="R14" s="284">
        <f t="shared" si="6"/>
        <v>21504.52</v>
      </c>
    </row>
    <row r="15" spans="1:19" s="33" customFormat="1" ht="121.5" customHeight="1" x14ac:dyDescent="0.25">
      <c r="A15" s="582" t="s">
        <v>70</v>
      </c>
      <c r="B15" s="245" t="s">
        <v>331</v>
      </c>
      <c r="C15" s="184">
        <v>377.15600000000001</v>
      </c>
      <c r="D15" s="184">
        <v>377.15600000000001</v>
      </c>
      <c r="E15" s="197">
        <v>0</v>
      </c>
      <c r="F15" s="197">
        <f>C15+D15</f>
        <v>754.31200000000001</v>
      </c>
      <c r="G15" s="184"/>
      <c r="H15" s="184"/>
      <c r="I15" s="197">
        <v>0</v>
      </c>
      <c r="J15" s="197">
        <f>G15+H15</f>
        <v>0</v>
      </c>
      <c r="K15" s="247"/>
      <c r="L15" s="247"/>
      <c r="M15" s="247"/>
      <c r="N15" s="247"/>
      <c r="O15" s="184">
        <f t="shared" si="2"/>
        <v>377.15600000000001</v>
      </c>
      <c r="P15" s="184">
        <f t="shared" si="2"/>
        <v>377.15600000000001</v>
      </c>
      <c r="Q15" s="184">
        <f t="shared" si="2"/>
        <v>0</v>
      </c>
      <c r="R15" s="184">
        <f t="shared" si="6"/>
        <v>754.31200000000001</v>
      </c>
    </row>
    <row r="16" spans="1:19" s="33" customFormat="1" ht="129.75" customHeight="1" x14ac:dyDescent="0.25">
      <c r="A16" s="584"/>
      <c r="B16" s="245" t="s">
        <v>332</v>
      </c>
      <c r="C16" s="184">
        <v>0</v>
      </c>
      <c r="D16" s="197">
        <v>0</v>
      </c>
      <c r="E16" s="197">
        <v>0</v>
      </c>
      <c r="F16" s="197">
        <f t="shared" si="3"/>
        <v>0</v>
      </c>
      <c r="G16" s="184">
        <v>377.28500000000003</v>
      </c>
      <c r="H16" s="197">
        <v>377.28500000000003</v>
      </c>
      <c r="I16" s="197">
        <v>0</v>
      </c>
      <c r="J16" s="197">
        <f>G16+H16</f>
        <v>754.57</v>
      </c>
      <c r="K16" s="184">
        <v>0</v>
      </c>
      <c r="L16" s="184">
        <v>0</v>
      </c>
      <c r="M16" s="184">
        <v>0</v>
      </c>
      <c r="N16" s="184">
        <f t="shared" si="5"/>
        <v>0</v>
      </c>
      <c r="O16" s="197">
        <f t="shared" si="2"/>
        <v>377.28500000000003</v>
      </c>
      <c r="P16" s="197">
        <f t="shared" si="2"/>
        <v>377.28500000000003</v>
      </c>
      <c r="Q16" s="197">
        <v>0</v>
      </c>
      <c r="R16" s="197">
        <f t="shared" si="6"/>
        <v>754.57</v>
      </c>
    </row>
    <row r="17" spans="1:18" s="33" customFormat="1" ht="147.75" customHeight="1" x14ac:dyDescent="0.25">
      <c r="A17" s="583"/>
      <c r="B17" s="245" t="s">
        <v>333</v>
      </c>
      <c r="C17" s="184">
        <v>0</v>
      </c>
      <c r="D17" s="197">
        <v>0</v>
      </c>
      <c r="E17" s="197">
        <v>0</v>
      </c>
      <c r="F17" s="197">
        <f t="shared" si="3"/>
        <v>0</v>
      </c>
      <c r="G17" s="197">
        <v>0</v>
      </c>
      <c r="H17" s="197">
        <v>0</v>
      </c>
      <c r="I17" s="197">
        <v>0</v>
      </c>
      <c r="J17" s="197">
        <f>G17+H17</f>
        <v>0</v>
      </c>
      <c r="K17" s="184">
        <v>377.58100000000002</v>
      </c>
      <c r="L17" s="184">
        <v>377.58100000000002</v>
      </c>
      <c r="M17" s="197">
        <v>0</v>
      </c>
      <c r="N17" s="197">
        <f t="shared" si="5"/>
        <v>755.16200000000003</v>
      </c>
      <c r="O17" s="197">
        <f>C17+G17+K17</f>
        <v>377.58100000000002</v>
      </c>
      <c r="P17" s="197">
        <f>D17+H17+L17</f>
        <v>377.58100000000002</v>
      </c>
      <c r="Q17" s="197">
        <v>0</v>
      </c>
      <c r="R17" s="197">
        <f>F17+J17+N17</f>
        <v>755.16200000000003</v>
      </c>
    </row>
    <row r="18" spans="1:18" s="33" customFormat="1" ht="99.75" customHeight="1" x14ac:dyDescent="0.25">
      <c r="A18" s="582" t="s">
        <v>72</v>
      </c>
      <c r="B18" s="245" t="s">
        <v>334</v>
      </c>
      <c r="C18" s="184">
        <v>377.565</v>
      </c>
      <c r="D18" s="197">
        <f>C18</f>
        <v>377.565</v>
      </c>
      <c r="E18" s="197">
        <v>0</v>
      </c>
      <c r="F18" s="197">
        <f t="shared" si="3"/>
        <v>755.13</v>
      </c>
      <c r="G18" s="184">
        <v>0</v>
      </c>
      <c r="H18" s="184">
        <v>0</v>
      </c>
      <c r="I18" s="197">
        <v>0</v>
      </c>
      <c r="J18" s="197">
        <f t="shared" si="4"/>
        <v>0</v>
      </c>
      <c r="K18" s="184">
        <v>0</v>
      </c>
      <c r="L18" s="184">
        <v>0</v>
      </c>
      <c r="M18" s="197">
        <v>0</v>
      </c>
      <c r="N18" s="197">
        <f t="shared" si="5"/>
        <v>0</v>
      </c>
      <c r="O18" s="197">
        <f t="shared" si="2"/>
        <v>377.565</v>
      </c>
      <c r="P18" s="197">
        <f t="shared" si="2"/>
        <v>377.565</v>
      </c>
      <c r="Q18" s="197">
        <v>0</v>
      </c>
      <c r="R18" s="197">
        <f t="shared" si="6"/>
        <v>755.13</v>
      </c>
    </row>
    <row r="19" spans="1:18" s="33" customFormat="1" ht="117.75" customHeight="1" x14ac:dyDescent="0.25">
      <c r="A19" s="584"/>
      <c r="B19" s="245" t="s">
        <v>335</v>
      </c>
      <c r="C19" s="184">
        <v>0</v>
      </c>
      <c r="D19" s="197">
        <v>0</v>
      </c>
      <c r="E19" s="197">
        <v>0</v>
      </c>
      <c r="F19" s="197">
        <f t="shared" si="3"/>
        <v>0</v>
      </c>
      <c r="G19" s="184">
        <v>386.27499999999998</v>
      </c>
      <c r="H19" s="184">
        <v>386.27499999999998</v>
      </c>
      <c r="I19" s="197">
        <v>0</v>
      </c>
      <c r="J19" s="197">
        <f t="shared" si="4"/>
        <v>772.55</v>
      </c>
      <c r="K19" s="184">
        <v>0</v>
      </c>
      <c r="L19" s="184">
        <v>0</v>
      </c>
      <c r="M19" s="197">
        <v>0</v>
      </c>
      <c r="N19" s="197">
        <f t="shared" si="5"/>
        <v>0</v>
      </c>
      <c r="O19" s="197">
        <f t="shared" si="2"/>
        <v>386.27499999999998</v>
      </c>
      <c r="P19" s="197">
        <f t="shared" si="2"/>
        <v>386.27499999999998</v>
      </c>
      <c r="Q19" s="197">
        <v>0</v>
      </c>
      <c r="R19" s="197">
        <f t="shared" si="6"/>
        <v>772.55</v>
      </c>
    </row>
    <row r="20" spans="1:18" s="33" customFormat="1" ht="99" customHeight="1" x14ac:dyDescent="0.25">
      <c r="A20" s="583"/>
      <c r="B20" s="245" t="s">
        <v>336</v>
      </c>
      <c r="C20" s="184"/>
      <c r="D20" s="197"/>
      <c r="E20" s="197">
        <v>0</v>
      </c>
      <c r="F20" s="197">
        <f t="shared" si="3"/>
        <v>0</v>
      </c>
      <c r="G20" s="184"/>
      <c r="H20" s="184"/>
      <c r="I20" s="197">
        <v>0</v>
      </c>
      <c r="J20" s="197">
        <f t="shared" si="4"/>
        <v>0</v>
      </c>
      <c r="K20" s="184">
        <v>382.12599999999998</v>
      </c>
      <c r="L20" s="184">
        <v>382.12599999999998</v>
      </c>
      <c r="M20" s="197">
        <v>0</v>
      </c>
      <c r="N20" s="197">
        <f t="shared" si="5"/>
        <v>764.25199999999995</v>
      </c>
      <c r="O20" s="197">
        <f t="shared" si="2"/>
        <v>382.12599999999998</v>
      </c>
      <c r="P20" s="197">
        <f t="shared" si="2"/>
        <v>382.12599999999998</v>
      </c>
      <c r="Q20" s="197">
        <v>0</v>
      </c>
      <c r="R20" s="197">
        <f t="shared" si="6"/>
        <v>764.25199999999995</v>
      </c>
    </row>
    <row r="21" spans="1:18" s="33" customFormat="1" ht="101.25" x14ac:dyDescent="0.25">
      <c r="A21" s="582" t="s">
        <v>74</v>
      </c>
      <c r="B21" s="245" t="s">
        <v>337</v>
      </c>
      <c r="C21" s="184">
        <v>0</v>
      </c>
      <c r="D21" s="197">
        <v>0</v>
      </c>
      <c r="E21" s="197">
        <v>0</v>
      </c>
      <c r="F21" s="197">
        <f t="shared" si="3"/>
        <v>0</v>
      </c>
      <c r="G21" s="184">
        <v>0</v>
      </c>
      <c r="H21" s="184">
        <v>0</v>
      </c>
      <c r="I21" s="197">
        <v>0</v>
      </c>
      <c r="J21" s="197">
        <f t="shared" si="4"/>
        <v>0</v>
      </c>
      <c r="K21" s="184">
        <v>387.84100000000001</v>
      </c>
      <c r="L21" s="197">
        <v>387.84100000000001</v>
      </c>
      <c r="M21" s="197">
        <v>0</v>
      </c>
      <c r="N21" s="197">
        <f t="shared" si="5"/>
        <v>775.68200000000002</v>
      </c>
      <c r="O21" s="197">
        <f t="shared" si="2"/>
        <v>387.84100000000001</v>
      </c>
      <c r="P21" s="197">
        <f t="shared" si="2"/>
        <v>387.84100000000001</v>
      </c>
      <c r="Q21" s="197">
        <v>0</v>
      </c>
      <c r="R21" s="197">
        <f t="shared" si="6"/>
        <v>775.68200000000002</v>
      </c>
    </row>
    <row r="22" spans="1:18" s="33" customFormat="1" ht="101.25" x14ac:dyDescent="0.25">
      <c r="A22" s="584"/>
      <c r="B22" s="245" t="s">
        <v>338</v>
      </c>
      <c r="C22" s="184">
        <v>0</v>
      </c>
      <c r="D22" s="197">
        <v>0</v>
      </c>
      <c r="E22" s="197">
        <v>0</v>
      </c>
      <c r="F22" s="197">
        <f t="shared" si="3"/>
        <v>0</v>
      </c>
      <c r="G22" s="184">
        <v>383.947</v>
      </c>
      <c r="H22" s="184">
        <v>383.947</v>
      </c>
      <c r="I22" s="197">
        <v>0</v>
      </c>
      <c r="J22" s="197">
        <f t="shared" si="4"/>
        <v>767.89400000000001</v>
      </c>
      <c r="K22" s="184">
        <v>0</v>
      </c>
      <c r="L22" s="184">
        <v>0</v>
      </c>
      <c r="M22" s="197">
        <v>0</v>
      </c>
      <c r="N22" s="197"/>
      <c r="O22" s="197">
        <f t="shared" si="2"/>
        <v>383.947</v>
      </c>
      <c r="P22" s="197">
        <f t="shared" si="2"/>
        <v>383.947</v>
      </c>
      <c r="Q22" s="197">
        <v>0</v>
      </c>
      <c r="R22" s="197">
        <f t="shared" si="6"/>
        <v>767.89400000000001</v>
      </c>
    </row>
    <row r="23" spans="1:18" s="33" customFormat="1" ht="101.25" x14ac:dyDescent="0.25">
      <c r="A23" s="583"/>
      <c r="B23" s="245" t="s">
        <v>339</v>
      </c>
      <c r="C23" s="184"/>
      <c r="D23" s="197"/>
      <c r="E23" s="197">
        <v>0</v>
      </c>
      <c r="F23" s="197">
        <f t="shared" si="3"/>
        <v>0</v>
      </c>
      <c r="G23" s="184"/>
      <c r="H23" s="184"/>
      <c r="I23" s="197">
        <v>0</v>
      </c>
      <c r="J23" s="197">
        <f t="shared" si="4"/>
        <v>0</v>
      </c>
      <c r="K23" s="184">
        <v>389.06400000000002</v>
      </c>
      <c r="L23" s="184">
        <v>389.06400000000002</v>
      </c>
      <c r="M23" s="197">
        <v>0</v>
      </c>
      <c r="N23" s="197">
        <f t="shared" si="5"/>
        <v>778.12800000000004</v>
      </c>
      <c r="O23" s="197">
        <f t="shared" si="2"/>
        <v>389.06400000000002</v>
      </c>
      <c r="P23" s="197">
        <f t="shared" si="2"/>
        <v>389.06400000000002</v>
      </c>
      <c r="Q23" s="197">
        <v>0</v>
      </c>
      <c r="R23" s="197">
        <f t="shared" si="6"/>
        <v>778.12800000000004</v>
      </c>
    </row>
    <row r="24" spans="1:18" s="33" customFormat="1" ht="141.75" x14ac:dyDescent="0.25">
      <c r="A24" s="582" t="s">
        <v>75</v>
      </c>
      <c r="B24" s="245" t="s">
        <v>340</v>
      </c>
      <c r="C24" s="184">
        <v>0</v>
      </c>
      <c r="D24" s="197">
        <v>0</v>
      </c>
      <c r="E24" s="197">
        <v>0</v>
      </c>
      <c r="F24" s="197">
        <f t="shared" si="3"/>
        <v>0</v>
      </c>
      <c r="G24" s="184">
        <v>387.37799999999999</v>
      </c>
      <c r="H24" s="197">
        <v>387.37799999999999</v>
      </c>
      <c r="I24" s="197">
        <v>0</v>
      </c>
      <c r="J24" s="197">
        <f t="shared" si="4"/>
        <v>774.75599999999997</v>
      </c>
      <c r="K24" s="184">
        <v>0</v>
      </c>
      <c r="L24" s="184">
        <v>0</v>
      </c>
      <c r="M24" s="197">
        <v>0</v>
      </c>
      <c r="N24" s="197">
        <f t="shared" si="5"/>
        <v>0</v>
      </c>
      <c r="O24" s="197">
        <f t="shared" si="2"/>
        <v>387.37799999999999</v>
      </c>
      <c r="P24" s="197">
        <f t="shared" si="2"/>
        <v>387.37799999999999</v>
      </c>
      <c r="Q24" s="197">
        <v>0</v>
      </c>
      <c r="R24" s="197">
        <f t="shared" si="6"/>
        <v>774.75599999999997</v>
      </c>
    </row>
    <row r="25" spans="1:18" s="33" customFormat="1" ht="121.5" x14ac:dyDescent="0.25">
      <c r="A25" s="584"/>
      <c r="B25" s="245" t="s">
        <v>341</v>
      </c>
      <c r="C25" s="184">
        <v>0</v>
      </c>
      <c r="D25" s="197">
        <v>0</v>
      </c>
      <c r="E25" s="197">
        <v>0</v>
      </c>
      <c r="F25" s="197">
        <f t="shared" si="3"/>
        <v>0</v>
      </c>
      <c r="G25" s="184">
        <v>381.15100000000001</v>
      </c>
      <c r="H25" s="184">
        <v>381.15100000000001</v>
      </c>
      <c r="I25" s="197">
        <v>0</v>
      </c>
      <c r="J25" s="197">
        <f t="shared" si="4"/>
        <v>762.30200000000002</v>
      </c>
      <c r="K25" s="184">
        <v>0</v>
      </c>
      <c r="L25" s="184">
        <v>0</v>
      </c>
      <c r="M25" s="197">
        <v>0</v>
      </c>
      <c r="N25" s="197">
        <f t="shared" si="5"/>
        <v>0</v>
      </c>
      <c r="O25" s="197">
        <f t="shared" si="2"/>
        <v>381.15100000000001</v>
      </c>
      <c r="P25" s="197">
        <f t="shared" si="2"/>
        <v>381.15100000000001</v>
      </c>
      <c r="Q25" s="197">
        <v>0</v>
      </c>
      <c r="R25" s="197">
        <f t="shared" si="6"/>
        <v>762.30200000000002</v>
      </c>
    </row>
    <row r="26" spans="1:18" s="33" customFormat="1" ht="141.75" x14ac:dyDescent="0.25">
      <c r="A26" s="583"/>
      <c r="B26" s="245" t="s">
        <v>342</v>
      </c>
      <c r="C26" s="184">
        <v>0</v>
      </c>
      <c r="D26" s="197">
        <v>0</v>
      </c>
      <c r="E26" s="197">
        <v>0</v>
      </c>
      <c r="F26" s="197">
        <f t="shared" si="3"/>
        <v>0</v>
      </c>
      <c r="G26" s="184">
        <v>0</v>
      </c>
      <c r="H26" s="184">
        <v>0</v>
      </c>
      <c r="I26" s="197">
        <v>0</v>
      </c>
      <c r="J26" s="197">
        <f t="shared" si="4"/>
        <v>0</v>
      </c>
      <c r="K26" s="184">
        <v>379.71100000000001</v>
      </c>
      <c r="L26" s="184">
        <v>379.71100000000001</v>
      </c>
      <c r="M26" s="197">
        <v>0</v>
      </c>
      <c r="N26" s="197">
        <f t="shared" si="5"/>
        <v>759.42200000000003</v>
      </c>
      <c r="O26" s="197">
        <f t="shared" si="2"/>
        <v>379.71100000000001</v>
      </c>
      <c r="P26" s="197">
        <f t="shared" si="2"/>
        <v>379.71100000000001</v>
      </c>
      <c r="Q26" s="197">
        <v>0</v>
      </c>
      <c r="R26" s="197">
        <f t="shared" si="6"/>
        <v>759.42200000000003</v>
      </c>
    </row>
    <row r="27" spans="1:18" s="33" customFormat="1" ht="81" x14ac:dyDescent="0.25">
      <c r="A27" s="582" t="s">
        <v>78</v>
      </c>
      <c r="B27" s="245" t="s">
        <v>315</v>
      </c>
      <c r="C27" s="184">
        <v>488.22500000000002</v>
      </c>
      <c r="D27" s="197">
        <f>C27</f>
        <v>488.22500000000002</v>
      </c>
      <c r="E27" s="197">
        <v>0</v>
      </c>
      <c r="F27" s="197">
        <f t="shared" si="3"/>
        <v>976.45</v>
      </c>
      <c r="G27" s="184">
        <v>0</v>
      </c>
      <c r="H27" s="184">
        <v>0</v>
      </c>
      <c r="I27" s="197">
        <v>0</v>
      </c>
      <c r="J27" s="197">
        <f t="shared" si="4"/>
        <v>0</v>
      </c>
      <c r="K27" s="184">
        <v>0</v>
      </c>
      <c r="L27" s="184">
        <v>0</v>
      </c>
      <c r="M27" s="197">
        <v>0</v>
      </c>
      <c r="N27" s="197">
        <f t="shared" si="5"/>
        <v>0</v>
      </c>
      <c r="O27" s="197">
        <f t="shared" si="2"/>
        <v>488.22500000000002</v>
      </c>
      <c r="P27" s="197">
        <f t="shared" si="2"/>
        <v>488.22500000000002</v>
      </c>
      <c r="Q27" s="197">
        <v>0</v>
      </c>
      <c r="R27" s="197">
        <f t="shared" si="6"/>
        <v>976.45</v>
      </c>
    </row>
    <row r="28" spans="1:18" s="33" customFormat="1" ht="182.25" x14ac:dyDescent="0.25">
      <c r="A28" s="584"/>
      <c r="B28" s="248" t="s">
        <v>343</v>
      </c>
      <c r="C28" s="184">
        <v>379.26400000000001</v>
      </c>
      <c r="D28" s="184">
        <f>C28</f>
        <v>379.26400000000001</v>
      </c>
      <c r="E28" s="197">
        <v>0</v>
      </c>
      <c r="F28" s="197">
        <f t="shared" si="3"/>
        <v>758.52800000000002</v>
      </c>
      <c r="G28" s="184">
        <v>0</v>
      </c>
      <c r="H28" s="184">
        <v>0</v>
      </c>
      <c r="I28" s="197">
        <v>0</v>
      </c>
      <c r="J28" s="197">
        <f t="shared" si="4"/>
        <v>0</v>
      </c>
      <c r="K28" s="184">
        <v>0</v>
      </c>
      <c r="L28" s="184">
        <v>0</v>
      </c>
      <c r="M28" s="197">
        <v>0</v>
      </c>
      <c r="N28" s="197">
        <f t="shared" si="5"/>
        <v>0</v>
      </c>
      <c r="O28" s="197">
        <f t="shared" si="2"/>
        <v>379.26400000000001</v>
      </c>
      <c r="P28" s="197">
        <f t="shared" si="2"/>
        <v>379.26400000000001</v>
      </c>
      <c r="Q28" s="197">
        <v>0</v>
      </c>
      <c r="R28" s="197">
        <f t="shared" si="6"/>
        <v>758.52800000000002</v>
      </c>
    </row>
    <row r="29" spans="1:18" s="33" customFormat="1" ht="141.75" x14ac:dyDescent="0.25">
      <c r="A29" s="584"/>
      <c r="B29" s="245" t="s">
        <v>344</v>
      </c>
      <c r="C29" s="184">
        <v>379.10899999999998</v>
      </c>
      <c r="D29" s="184">
        <v>379.10899999999998</v>
      </c>
      <c r="E29" s="197">
        <v>0</v>
      </c>
      <c r="F29" s="197">
        <f t="shared" si="3"/>
        <v>758.21799999999996</v>
      </c>
      <c r="G29" s="184">
        <v>0</v>
      </c>
      <c r="H29" s="184">
        <v>0</v>
      </c>
      <c r="I29" s="197">
        <v>0</v>
      </c>
      <c r="J29" s="197">
        <f>G29+H29</f>
        <v>0</v>
      </c>
      <c r="K29" s="184">
        <v>0</v>
      </c>
      <c r="L29" s="184">
        <v>0</v>
      </c>
      <c r="M29" s="197">
        <v>0</v>
      </c>
      <c r="N29" s="197">
        <f>K29+L29</f>
        <v>0</v>
      </c>
      <c r="O29" s="197">
        <f>C29+G29+K29</f>
        <v>379.10899999999998</v>
      </c>
      <c r="P29" s="197">
        <f>D29+H29+L29</f>
        <v>379.10899999999998</v>
      </c>
      <c r="Q29" s="197">
        <v>0</v>
      </c>
      <c r="R29" s="197">
        <f>F29+J29+N29</f>
        <v>758.21799999999996</v>
      </c>
    </row>
    <row r="30" spans="1:18" s="33" customFormat="1" ht="81" x14ac:dyDescent="0.25">
      <c r="A30" s="145" t="s">
        <v>79</v>
      </c>
      <c r="B30" s="249" t="s">
        <v>313</v>
      </c>
      <c r="C30" s="250">
        <v>0</v>
      </c>
      <c r="D30" s="250">
        <v>0</v>
      </c>
      <c r="E30" s="250">
        <v>0</v>
      </c>
      <c r="F30" s="251">
        <f>SUM(C30:E30)</f>
        <v>0</v>
      </c>
      <c r="G30" s="251">
        <v>2834.2150000000001</v>
      </c>
      <c r="H30" s="251">
        <v>2834.2150000000001</v>
      </c>
      <c r="I30" s="251">
        <v>0</v>
      </c>
      <c r="J30" s="252">
        <f>G30+H30+I30</f>
        <v>5668.43</v>
      </c>
      <c r="K30" s="250">
        <v>4665.7849999999999</v>
      </c>
      <c r="L30" s="250">
        <v>4665.7849999999999</v>
      </c>
      <c r="M30" s="250">
        <v>0</v>
      </c>
      <c r="N30" s="252">
        <f>K30+L30+M30</f>
        <v>9331.57</v>
      </c>
      <c r="O30" s="252">
        <f>C30+G30+K30</f>
        <v>7500</v>
      </c>
      <c r="P30" s="252">
        <f>D30+H30+L30</f>
        <v>7500</v>
      </c>
      <c r="Q30" s="252">
        <f>E30+I30+M30</f>
        <v>0</v>
      </c>
      <c r="R30" s="253">
        <f>F30+J30+N30</f>
        <v>15000</v>
      </c>
    </row>
    <row r="31" spans="1:18" s="281" customFormat="1" ht="19.5" thickBot="1" x14ac:dyDescent="0.35">
      <c r="A31" s="570" t="s">
        <v>35</v>
      </c>
      <c r="B31" s="571"/>
      <c r="C31" s="217">
        <f>SUM(C12:C30)</f>
        <v>2783.1510000000003</v>
      </c>
      <c r="D31" s="217">
        <f t="shared" ref="D31:R31" si="7">SUM(D12:D30)</f>
        <v>2783.1510000000003</v>
      </c>
      <c r="E31" s="217">
        <f t="shared" si="7"/>
        <v>0</v>
      </c>
      <c r="F31" s="217">
        <f t="shared" si="7"/>
        <v>5566.3020000000006</v>
      </c>
      <c r="G31" s="217">
        <f t="shared" si="7"/>
        <v>12415.362000000001</v>
      </c>
      <c r="H31" s="217">
        <f t="shared" si="7"/>
        <v>12415.362000000001</v>
      </c>
      <c r="I31" s="217">
        <f t="shared" si="7"/>
        <v>0</v>
      </c>
      <c r="J31" s="217">
        <f t="shared" si="7"/>
        <v>24830.724000000002</v>
      </c>
      <c r="K31" s="217">
        <f t="shared" si="7"/>
        <v>11268.135000000002</v>
      </c>
      <c r="L31" s="217">
        <f t="shared" si="7"/>
        <v>11268.135000000002</v>
      </c>
      <c r="M31" s="217">
        <f t="shared" si="7"/>
        <v>0</v>
      </c>
      <c r="N31" s="217">
        <f t="shared" si="7"/>
        <v>22536.270000000004</v>
      </c>
      <c r="O31" s="217">
        <f t="shared" si="7"/>
        <v>26466.648000000001</v>
      </c>
      <c r="P31" s="217">
        <f t="shared" si="7"/>
        <v>26466.648000000001</v>
      </c>
      <c r="Q31" s="217">
        <f t="shared" si="7"/>
        <v>0</v>
      </c>
      <c r="R31" s="217">
        <f t="shared" si="7"/>
        <v>52933.296000000002</v>
      </c>
    </row>
    <row r="32" spans="1:18" s="33" customFormat="1" ht="63.75" customHeight="1" x14ac:dyDescent="0.25">
      <c r="A32" s="731" t="s">
        <v>281</v>
      </c>
      <c r="B32" s="732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7"/>
    </row>
    <row r="33" spans="1:18" s="33" customFormat="1" ht="141.75" x14ac:dyDescent="0.25">
      <c r="A33" s="258" t="s">
        <v>72</v>
      </c>
      <c r="B33" s="245" t="s">
        <v>282</v>
      </c>
      <c r="C33" s="259">
        <v>0</v>
      </c>
      <c r="D33" s="259">
        <v>0</v>
      </c>
      <c r="E33" s="259">
        <v>0</v>
      </c>
      <c r="F33" s="259">
        <f>C33+D33</f>
        <v>0</v>
      </c>
      <c r="G33" s="259">
        <v>0</v>
      </c>
      <c r="H33" s="259">
        <v>0</v>
      </c>
      <c r="I33" s="259">
        <v>0</v>
      </c>
      <c r="J33" s="259">
        <f>G33+H33</f>
        <v>0</v>
      </c>
      <c r="K33" s="259">
        <v>6806.5649999999996</v>
      </c>
      <c r="L33" s="259">
        <v>6806.5649999999996</v>
      </c>
      <c r="M33" s="259">
        <v>0</v>
      </c>
      <c r="N33" s="259">
        <f>K33+L33</f>
        <v>13613.13</v>
      </c>
      <c r="O33" s="260">
        <f>G33+K33+C33</f>
        <v>6806.5649999999996</v>
      </c>
      <c r="P33" s="260">
        <f>H33+L33+D33</f>
        <v>6806.5649999999996</v>
      </c>
      <c r="Q33" s="260">
        <v>0</v>
      </c>
      <c r="R33" s="260">
        <f>J33+N33+F33</f>
        <v>13613.13</v>
      </c>
    </row>
    <row r="34" spans="1:18" s="33" customFormat="1" ht="141.75" x14ac:dyDescent="0.25">
      <c r="A34" s="261" t="s">
        <v>75</v>
      </c>
      <c r="B34" s="245" t="s">
        <v>283</v>
      </c>
      <c r="C34" s="184">
        <v>3089.7350000000001</v>
      </c>
      <c r="D34" s="184">
        <v>3089.7350000000001</v>
      </c>
      <c r="E34" s="184">
        <v>0</v>
      </c>
      <c r="F34" s="184">
        <f>C34+D34</f>
        <v>6179.47</v>
      </c>
      <c r="G34" s="184">
        <v>0</v>
      </c>
      <c r="H34" s="184">
        <v>0</v>
      </c>
      <c r="I34" s="184">
        <v>0</v>
      </c>
      <c r="J34" s="184">
        <f>G34+H34</f>
        <v>0</v>
      </c>
      <c r="K34" s="184">
        <v>0</v>
      </c>
      <c r="L34" s="184">
        <v>0</v>
      </c>
      <c r="M34" s="184">
        <v>0</v>
      </c>
      <c r="N34" s="184">
        <f>K34+L34</f>
        <v>0</v>
      </c>
      <c r="O34" s="184">
        <f>G34+K34+C34</f>
        <v>3089.7350000000001</v>
      </c>
      <c r="P34" s="184">
        <f>H34+L34+D34</f>
        <v>3089.7350000000001</v>
      </c>
      <c r="Q34" s="184">
        <v>0</v>
      </c>
      <c r="R34" s="184">
        <f>J34+N34+F34</f>
        <v>6179.47</v>
      </c>
    </row>
    <row r="35" spans="1:18" s="281" customFormat="1" ht="23.25" customHeight="1" thickBot="1" x14ac:dyDescent="0.35">
      <c r="A35" s="570" t="s">
        <v>35</v>
      </c>
      <c r="B35" s="571"/>
      <c r="C35" s="217">
        <f t="shared" ref="C35:R35" si="8">C34+C33</f>
        <v>3089.7350000000001</v>
      </c>
      <c r="D35" s="217">
        <f t="shared" si="8"/>
        <v>3089.7350000000001</v>
      </c>
      <c r="E35" s="217">
        <f t="shared" si="8"/>
        <v>0</v>
      </c>
      <c r="F35" s="217">
        <f t="shared" si="8"/>
        <v>6179.47</v>
      </c>
      <c r="G35" s="217">
        <f t="shared" si="8"/>
        <v>0</v>
      </c>
      <c r="H35" s="217">
        <f t="shared" si="8"/>
        <v>0</v>
      </c>
      <c r="I35" s="217">
        <f t="shared" si="8"/>
        <v>0</v>
      </c>
      <c r="J35" s="217">
        <f t="shared" si="8"/>
        <v>0</v>
      </c>
      <c r="K35" s="217">
        <f t="shared" si="8"/>
        <v>6806.5649999999996</v>
      </c>
      <c r="L35" s="217">
        <f t="shared" si="8"/>
        <v>6806.5649999999996</v>
      </c>
      <c r="M35" s="217">
        <f t="shared" si="8"/>
        <v>0</v>
      </c>
      <c r="N35" s="217">
        <f t="shared" si="8"/>
        <v>13613.13</v>
      </c>
      <c r="O35" s="217">
        <f t="shared" si="8"/>
        <v>9896.2999999999993</v>
      </c>
      <c r="P35" s="217">
        <f t="shared" si="8"/>
        <v>9896.2999999999993</v>
      </c>
      <c r="Q35" s="217">
        <f t="shared" si="8"/>
        <v>0</v>
      </c>
      <c r="R35" s="217">
        <f t="shared" si="8"/>
        <v>19792.599999999999</v>
      </c>
    </row>
    <row r="36" spans="1:18" s="33" customFormat="1" ht="69" customHeight="1" x14ac:dyDescent="0.25">
      <c r="A36" s="731" t="s">
        <v>357</v>
      </c>
      <c r="B36" s="732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56"/>
      <c r="R36" s="257"/>
    </row>
    <row r="37" spans="1:18" s="33" customFormat="1" ht="144" customHeight="1" x14ac:dyDescent="0.25">
      <c r="A37" s="733" t="s">
        <v>81</v>
      </c>
      <c r="B37" s="262" t="s">
        <v>320</v>
      </c>
      <c r="C37" s="184">
        <v>0</v>
      </c>
      <c r="D37" s="184">
        <v>0</v>
      </c>
      <c r="E37" s="184">
        <v>0</v>
      </c>
      <c r="F37" s="184">
        <f t="shared" ref="F37:F42" si="9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0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1">K37+L37</f>
        <v>0</v>
      </c>
      <c r="O37" s="184">
        <f t="shared" ref="O37:R43" si="12">G37+K37+C37</f>
        <v>3125.1869999999999</v>
      </c>
      <c r="P37" s="184">
        <f t="shared" si="12"/>
        <v>3125.1869999999999</v>
      </c>
      <c r="Q37" s="184">
        <f t="shared" si="12"/>
        <v>0</v>
      </c>
      <c r="R37" s="184">
        <f t="shared" si="12"/>
        <v>6250.3739999999998</v>
      </c>
    </row>
    <row r="38" spans="1:18" s="33" customFormat="1" ht="101.25" customHeight="1" x14ac:dyDescent="0.25">
      <c r="A38" s="734"/>
      <c r="B38" s="263" t="s">
        <v>319</v>
      </c>
      <c r="C38" s="183">
        <v>3272.6669999999999</v>
      </c>
      <c r="D38" s="183">
        <v>3272.6669999999999</v>
      </c>
      <c r="E38" s="183">
        <v>0</v>
      </c>
      <c r="F38" s="184">
        <f t="shared" si="9"/>
        <v>6545.3339999999998</v>
      </c>
      <c r="G38" s="183">
        <v>0</v>
      </c>
      <c r="H38" s="183">
        <v>0</v>
      </c>
      <c r="I38" s="183">
        <v>0</v>
      </c>
      <c r="J38" s="184">
        <f t="shared" si="10"/>
        <v>0</v>
      </c>
      <c r="K38" s="184">
        <v>0</v>
      </c>
      <c r="L38" s="184">
        <v>0</v>
      </c>
      <c r="M38" s="184">
        <v>0</v>
      </c>
      <c r="N38" s="184">
        <f t="shared" si="11"/>
        <v>0</v>
      </c>
      <c r="O38" s="184">
        <f t="shared" si="12"/>
        <v>3272.6669999999999</v>
      </c>
      <c r="P38" s="184">
        <f t="shared" si="12"/>
        <v>3272.6669999999999</v>
      </c>
      <c r="Q38" s="184">
        <f t="shared" si="12"/>
        <v>0</v>
      </c>
      <c r="R38" s="184">
        <f t="shared" si="12"/>
        <v>6545.3339999999998</v>
      </c>
    </row>
    <row r="39" spans="1:18" s="33" customFormat="1" ht="78.75" customHeight="1" x14ac:dyDescent="0.25">
      <c r="A39" s="733" t="s">
        <v>78</v>
      </c>
      <c r="B39" s="263" t="s">
        <v>295</v>
      </c>
      <c r="C39" s="183">
        <v>856.99099999999999</v>
      </c>
      <c r="D39" s="183">
        <v>856.99099999999999</v>
      </c>
      <c r="E39" s="183">
        <v>0</v>
      </c>
      <c r="F39" s="184">
        <f t="shared" si="9"/>
        <v>1713.982</v>
      </c>
      <c r="G39" s="183">
        <v>0</v>
      </c>
      <c r="H39" s="183">
        <v>0</v>
      </c>
      <c r="I39" s="183">
        <v>0</v>
      </c>
      <c r="J39" s="184">
        <f t="shared" si="10"/>
        <v>0</v>
      </c>
      <c r="K39" s="184">
        <v>0</v>
      </c>
      <c r="L39" s="184">
        <v>0</v>
      </c>
      <c r="M39" s="184">
        <v>0</v>
      </c>
      <c r="N39" s="184">
        <f t="shared" si="11"/>
        <v>0</v>
      </c>
      <c r="O39" s="184">
        <f t="shared" si="12"/>
        <v>856.99099999999999</v>
      </c>
      <c r="P39" s="184">
        <f t="shared" si="12"/>
        <v>856.99099999999999</v>
      </c>
      <c r="Q39" s="184">
        <f t="shared" si="12"/>
        <v>0</v>
      </c>
      <c r="R39" s="184">
        <f t="shared" si="12"/>
        <v>1713.982</v>
      </c>
    </row>
    <row r="40" spans="1:18" s="33" customFormat="1" ht="92.25" customHeight="1" x14ac:dyDescent="0.25">
      <c r="A40" s="735"/>
      <c r="B40" s="262" t="s">
        <v>296</v>
      </c>
      <c r="C40" s="183">
        <v>378.45699999999999</v>
      </c>
      <c r="D40" s="183">
        <v>378.45699999999999</v>
      </c>
      <c r="E40" s="183">
        <v>0</v>
      </c>
      <c r="F40" s="184">
        <f t="shared" si="9"/>
        <v>756.91399999999999</v>
      </c>
      <c r="G40" s="183">
        <v>0</v>
      </c>
      <c r="H40" s="183">
        <v>0</v>
      </c>
      <c r="I40" s="183">
        <v>0</v>
      </c>
      <c r="J40" s="184">
        <f t="shared" si="10"/>
        <v>0</v>
      </c>
      <c r="K40" s="184">
        <v>0</v>
      </c>
      <c r="L40" s="184">
        <v>0</v>
      </c>
      <c r="M40" s="184">
        <v>0</v>
      </c>
      <c r="N40" s="184">
        <f t="shared" si="11"/>
        <v>0</v>
      </c>
      <c r="O40" s="184">
        <f t="shared" si="12"/>
        <v>378.45699999999999</v>
      </c>
      <c r="P40" s="184">
        <f t="shared" si="12"/>
        <v>378.45699999999999</v>
      </c>
      <c r="Q40" s="184">
        <f t="shared" si="12"/>
        <v>0</v>
      </c>
      <c r="R40" s="184">
        <f t="shared" si="12"/>
        <v>756.91399999999999</v>
      </c>
    </row>
    <row r="41" spans="1:18" s="33" customFormat="1" ht="110.25" customHeight="1" x14ac:dyDescent="0.25">
      <c r="A41" s="734"/>
      <c r="B41" s="262" t="s">
        <v>297</v>
      </c>
      <c r="C41" s="184">
        <v>227.85</v>
      </c>
      <c r="D41" s="184">
        <v>227.85</v>
      </c>
      <c r="E41" s="184">
        <v>0</v>
      </c>
      <c r="F41" s="184">
        <f t="shared" si="9"/>
        <v>455.7</v>
      </c>
      <c r="G41" s="183">
        <v>0</v>
      </c>
      <c r="H41" s="183">
        <v>0</v>
      </c>
      <c r="I41" s="183">
        <v>0</v>
      </c>
      <c r="J41" s="184">
        <f t="shared" si="10"/>
        <v>0</v>
      </c>
      <c r="K41" s="184">
        <v>0</v>
      </c>
      <c r="L41" s="184">
        <v>0</v>
      </c>
      <c r="M41" s="184">
        <v>0</v>
      </c>
      <c r="N41" s="184">
        <f t="shared" si="11"/>
        <v>0</v>
      </c>
      <c r="O41" s="184">
        <f t="shared" si="12"/>
        <v>227.85</v>
      </c>
      <c r="P41" s="184">
        <f t="shared" si="12"/>
        <v>227.85</v>
      </c>
      <c r="Q41" s="184">
        <f t="shared" si="12"/>
        <v>0</v>
      </c>
      <c r="R41" s="184">
        <f t="shared" si="12"/>
        <v>455.7</v>
      </c>
    </row>
    <row r="42" spans="1:18" s="33" customFormat="1" ht="201.75" customHeight="1" x14ac:dyDescent="0.25">
      <c r="A42" s="264" t="s">
        <v>72</v>
      </c>
      <c r="B42" s="265" t="s">
        <v>327</v>
      </c>
      <c r="C42" s="197">
        <v>7465.8490000000002</v>
      </c>
      <c r="D42" s="197">
        <v>7465.8490000000002</v>
      </c>
      <c r="E42" s="197">
        <v>0</v>
      </c>
      <c r="F42" s="197">
        <f t="shared" si="9"/>
        <v>14931.698</v>
      </c>
      <c r="G42" s="183">
        <v>2534.1509999999998</v>
      </c>
      <c r="H42" s="183">
        <v>2534.1509999999998</v>
      </c>
      <c r="I42" s="183">
        <v>0</v>
      </c>
      <c r="J42" s="184">
        <f t="shared" si="10"/>
        <v>5068.3019999999997</v>
      </c>
      <c r="K42" s="184">
        <v>0</v>
      </c>
      <c r="L42" s="184">
        <v>0</v>
      </c>
      <c r="M42" s="184">
        <v>0</v>
      </c>
      <c r="N42" s="184">
        <f t="shared" si="11"/>
        <v>0</v>
      </c>
      <c r="O42" s="184">
        <f t="shared" si="12"/>
        <v>10000</v>
      </c>
      <c r="P42" s="184">
        <f t="shared" si="12"/>
        <v>10000</v>
      </c>
      <c r="Q42" s="184">
        <f t="shared" si="12"/>
        <v>0</v>
      </c>
      <c r="R42" s="184">
        <f t="shared" si="12"/>
        <v>20000</v>
      </c>
    </row>
    <row r="43" spans="1:18" s="81" customFormat="1" ht="23.25" customHeight="1" thickBot="1" x14ac:dyDescent="0.35">
      <c r="A43" s="590" t="s">
        <v>35</v>
      </c>
      <c r="B43" s="591"/>
      <c r="C43" s="161">
        <f>SUM(C37:C42)</f>
        <v>12201.814</v>
      </c>
      <c r="D43" s="161">
        <f t="shared" ref="D43:N43" si="13">SUM(D37:D42)</f>
        <v>12201.814</v>
      </c>
      <c r="E43" s="161">
        <f t="shared" si="13"/>
        <v>0</v>
      </c>
      <c r="F43" s="161">
        <f t="shared" si="13"/>
        <v>24403.628000000001</v>
      </c>
      <c r="G43" s="161">
        <f t="shared" si="13"/>
        <v>5659.3379999999997</v>
      </c>
      <c r="H43" s="161">
        <f t="shared" si="13"/>
        <v>5659.3379999999997</v>
      </c>
      <c r="I43" s="161">
        <f t="shared" si="13"/>
        <v>0</v>
      </c>
      <c r="J43" s="161">
        <f t="shared" si="13"/>
        <v>11318.675999999999</v>
      </c>
      <c r="K43" s="161">
        <f t="shared" si="13"/>
        <v>0</v>
      </c>
      <c r="L43" s="161">
        <f t="shared" si="13"/>
        <v>0</v>
      </c>
      <c r="M43" s="161">
        <f t="shared" si="13"/>
        <v>0</v>
      </c>
      <c r="N43" s="161">
        <f t="shared" si="13"/>
        <v>0</v>
      </c>
      <c r="O43" s="160">
        <f t="shared" si="12"/>
        <v>17861.152000000002</v>
      </c>
      <c r="P43" s="160">
        <f t="shared" si="12"/>
        <v>17861.152000000002</v>
      </c>
      <c r="Q43" s="160">
        <f t="shared" si="12"/>
        <v>0</v>
      </c>
      <c r="R43" s="160">
        <f t="shared" si="12"/>
        <v>35722.304000000004</v>
      </c>
    </row>
    <row r="44" spans="1:18" s="233" customFormat="1" ht="29.25" customHeight="1" x14ac:dyDescent="0.25">
      <c r="A44" s="736" t="s">
        <v>29</v>
      </c>
      <c r="B44" s="737"/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8"/>
    </row>
    <row r="45" spans="1:18" s="283" customFormat="1" ht="30" customHeight="1" x14ac:dyDescent="0.3">
      <c r="A45" s="739" t="s">
        <v>56</v>
      </c>
      <c r="B45" s="740"/>
      <c r="C45" s="285">
        <f>C59+C49+C52+C55</f>
        <v>8327.5159999999996</v>
      </c>
      <c r="D45" s="285">
        <f t="shared" ref="D45:R45" si="14">D59+D49+D52+D55</f>
        <v>268914.94599999994</v>
      </c>
      <c r="E45" s="285">
        <f t="shared" si="14"/>
        <v>59640.735000000001</v>
      </c>
      <c r="F45" s="285">
        <f t="shared" si="14"/>
        <v>336883.19699999993</v>
      </c>
      <c r="G45" s="285">
        <f t="shared" si="14"/>
        <v>0</v>
      </c>
      <c r="H45" s="285">
        <f t="shared" si="14"/>
        <v>16839.400000000001</v>
      </c>
      <c r="I45" s="285">
        <f t="shared" si="14"/>
        <v>0</v>
      </c>
      <c r="J45" s="285">
        <f t="shared" si="14"/>
        <v>16839.400000000001</v>
      </c>
      <c r="K45" s="285">
        <f t="shared" si="14"/>
        <v>87.176000000000002</v>
      </c>
      <c r="L45" s="285">
        <f t="shared" si="14"/>
        <v>261.52699999999999</v>
      </c>
      <c r="M45" s="285">
        <f t="shared" si="14"/>
        <v>784.58100000000002</v>
      </c>
      <c r="N45" s="285">
        <f t="shared" si="14"/>
        <v>1133.2840000000001</v>
      </c>
      <c r="O45" s="285">
        <f t="shared" si="14"/>
        <v>8414.6919999999991</v>
      </c>
      <c r="P45" s="285">
        <f t="shared" si="14"/>
        <v>286015.87299999996</v>
      </c>
      <c r="Q45" s="285">
        <f t="shared" si="14"/>
        <v>60425.315999999999</v>
      </c>
      <c r="R45" s="285">
        <f t="shared" si="14"/>
        <v>354855.88099999999</v>
      </c>
    </row>
    <row r="46" spans="1:18" s="233" customFormat="1" ht="126" customHeight="1" x14ac:dyDescent="0.25">
      <c r="A46" s="741" t="s">
        <v>84</v>
      </c>
      <c r="B46" s="741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/>
      <c r="Q46" s="287"/>
      <c r="R46" s="287"/>
    </row>
    <row r="47" spans="1:18" s="233" customFormat="1" ht="186.75" customHeight="1" x14ac:dyDescent="0.25">
      <c r="A47" s="742" t="s">
        <v>81</v>
      </c>
      <c r="B47" s="276" t="s">
        <v>324</v>
      </c>
      <c r="C47" s="277">
        <v>980</v>
      </c>
      <c r="D47" s="277">
        <v>263690.09999999998</v>
      </c>
      <c r="E47" s="277">
        <v>0</v>
      </c>
      <c r="F47" s="277">
        <f>C47+D47</f>
        <v>264670.09999999998</v>
      </c>
      <c r="G47" s="277">
        <v>0</v>
      </c>
      <c r="H47" s="277">
        <v>0</v>
      </c>
      <c r="I47" s="277">
        <v>0</v>
      </c>
      <c r="J47" s="277">
        <f>G47+H47</f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f>C47+G47</f>
        <v>980</v>
      </c>
      <c r="P47" s="277">
        <f>D47+H47</f>
        <v>263690.09999999998</v>
      </c>
      <c r="Q47" s="277">
        <f>E47+I47</f>
        <v>0</v>
      </c>
      <c r="R47" s="277">
        <f>F47+J47</f>
        <v>264670.09999999998</v>
      </c>
    </row>
    <row r="48" spans="1:18" s="233" customFormat="1" ht="38.25" customHeight="1" x14ac:dyDescent="0.25">
      <c r="A48" s="742"/>
      <c r="B48" s="288" t="s">
        <v>322</v>
      </c>
      <c r="C48" s="289">
        <v>0</v>
      </c>
      <c r="D48" s="289">
        <v>18762.7</v>
      </c>
      <c r="E48" s="289">
        <v>0</v>
      </c>
      <c r="F48" s="289">
        <f>C48+D48</f>
        <v>18762.7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</row>
    <row r="49" spans="1:18" s="283" customFormat="1" ht="19.5" thickBot="1" x14ac:dyDescent="0.35">
      <c r="A49" s="743" t="s">
        <v>35</v>
      </c>
      <c r="B49" s="743"/>
      <c r="C49" s="234">
        <f>SUM(C47)</f>
        <v>980</v>
      </c>
      <c r="D49" s="234">
        <f t="shared" ref="D49:R49" si="15">SUM(D47)</f>
        <v>263690.09999999998</v>
      </c>
      <c r="E49" s="234">
        <f t="shared" si="15"/>
        <v>0</v>
      </c>
      <c r="F49" s="234">
        <f t="shared" si="15"/>
        <v>264670.09999999998</v>
      </c>
      <c r="G49" s="234">
        <f t="shared" si="15"/>
        <v>0</v>
      </c>
      <c r="H49" s="234">
        <f t="shared" si="15"/>
        <v>0</v>
      </c>
      <c r="I49" s="234">
        <f t="shared" si="15"/>
        <v>0</v>
      </c>
      <c r="J49" s="234">
        <f t="shared" si="15"/>
        <v>0</v>
      </c>
      <c r="K49" s="234">
        <f t="shared" si="15"/>
        <v>0</v>
      </c>
      <c r="L49" s="234">
        <f t="shared" si="15"/>
        <v>0</v>
      </c>
      <c r="M49" s="234">
        <f t="shared" si="15"/>
        <v>0</v>
      </c>
      <c r="N49" s="234">
        <f t="shared" si="15"/>
        <v>0</v>
      </c>
      <c r="O49" s="234">
        <f t="shared" si="15"/>
        <v>980</v>
      </c>
      <c r="P49" s="234">
        <f t="shared" si="15"/>
        <v>263690.09999999998</v>
      </c>
      <c r="Q49" s="234">
        <f t="shared" si="15"/>
        <v>0</v>
      </c>
      <c r="R49" s="234">
        <f t="shared" si="15"/>
        <v>264670.09999999998</v>
      </c>
    </row>
    <row r="50" spans="1:18" s="233" customFormat="1" x14ac:dyDescent="0.3">
      <c r="A50" s="729" t="s">
        <v>328</v>
      </c>
      <c r="B50" s="73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1"/>
      <c r="Q50" s="292"/>
      <c r="R50" s="293"/>
    </row>
    <row r="51" spans="1:18" s="233" customFormat="1" ht="166.5" customHeight="1" x14ac:dyDescent="0.25">
      <c r="A51" s="275" t="s">
        <v>81</v>
      </c>
      <c r="B51" s="294" t="s">
        <v>291</v>
      </c>
      <c r="C51" s="277">
        <v>6765.5</v>
      </c>
      <c r="D51" s="277">
        <v>3477.6</v>
      </c>
      <c r="E51" s="277">
        <v>54917.5</v>
      </c>
      <c r="F51" s="277">
        <f>C51+D51+E51</f>
        <v>65160.6</v>
      </c>
      <c r="G51" s="277">
        <v>0</v>
      </c>
      <c r="H51" s="234">
        <v>16839.400000000001</v>
      </c>
      <c r="I51" s="277">
        <v>0</v>
      </c>
      <c r="J51" s="277">
        <f>G51+H51+I51</f>
        <v>16839.400000000001</v>
      </c>
      <c r="K51" s="277">
        <v>0</v>
      </c>
      <c r="L51" s="277">
        <v>0</v>
      </c>
      <c r="M51" s="277">
        <v>0</v>
      </c>
      <c r="N51" s="277">
        <f>K51+L51+M51</f>
        <v>0</v>
      </c>
      <c r="O51" s="277">
        <f>C51+G51+K51</f>
        <v>6765.5</v>
      </c>
      <c r="P51" s="277">
        <f>D51+H51+L51</f>
        <v>20317</v>
      </c>
      <c r="Q51" s="277">
        <f>E51+I51+M51</f>
        <v>54917.5</v>
      </c>
      <c r="R51" s="295">
        <f>F51+J51+N51</f>
        <v>82000</v>
      </c>
    </row>
    <row r="52" spans="1:18" s="283" customFormat="1" ht="19.5" thickBot="1" x14ac:dyDescent="0.35">
      <c r="A52" s="747" t="s">
        <v>35</v>
      </c>
      <c r="B52" s="748"/>
      <c r="C52" s="296">
        <f t="shared" ref="C52:R52" si="16">SUM(C51:C51)</f>
        <v>6765.5</v>
      </c>
      <c r="D52" s="296">
        <f t="shared" si="16"/>
        <v>3477.6</v>
      </c>
      <c r="E52" s="296">
        <f t="shared" si="16"/>
        <v>54917.5</v>
      </c>
      <c r="F52" s="296">
        <f t="shared" si="16"/>
        <v>65160.6</v>
      </c>
      <c r="G52" s="296">
        <f t="shared" si="16"/>
        <v>0</v>
      </c>
      <c r="H52" s="296">
        <f t="shared" si="16"/>
        <v>16839.400000000001</v>
      </c>
      <c r="I52" s="296">
        <f t="shared" si="16"/>
        <v>0</v>
      </c>
      <c r="J52" s="296">
        <f t="shared" si="16"/>
        <v>16839.400000000001</v>
      </c>
      <c r="K52" s="296">
        <f t="shared" si="16"/>
        <v>0</v>
      </c>
      <c r="L52" s="296">
        <f t="shared" si="16"/>
        <v>0</v>
      </c>
      <c r="M52" s="296">
        <f t="shared" si="16"/>
        <v>0</v>
      </c>
      <c r="N52" s="296">
        <f t="shared" si="16"/>
        <v>0</v>
      </c>
      <c r="O52" s="296">
        <f t="shared" si="16"/>
        <v>6765.5</v>
      </c>
      <c r="P52" s="296">
        <f t="shared" si="16"/>
        <v>20317</v>
      </c>
      <c r="Q52" s="296">
        <f t="shared" si="16"/>
        <v>54917.5</v>
      </c>
      <c r="R52" s="296">
        <f t="shared" si="16"/>
        <v>82000</v>
      </c>
    </row>
    <row r="53" spans="1:18" s="233" customFormat="1" x14ac:dyDescent="0.25">
      <c r="A53" s="729" t="s">
        <v>329</v>
      </c>
      <c r="B53" s="73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7"/>
      <c r="Q53" s="298"/>
      <c r="R53" s="299"/>
    </row>
    <row r="54" spans="1:18" s="233" customFormat="1" ht="121.5" x14ac:dyDescent="0.25">
      <c r="A54" s="300" t="s">
        <v>122</v>
      </c>
      <c r="B54" s="276" t="s">
        <v>321</v>
      </c>
      <c r="C54" s="301">
        <v>420.8</v>
      </c>
      <c r="D54" s="301">
        <v>1263.5999999999999</v>
      </c>
      <c r="E54" s="301">
        <v>3415.6</v>
      </c>
      <c r="F54" s="301">
        <f>SUM(C54:E54)</f>
        <v>5100</v>
      </c>
      <c r="G54" s="302">
        <v>0</v>
      </c>
      <c r="H54" s="302">
        <v>0</v>
      </c>
      <c r="I54" s="302">
        <v>0</v>
      </c>
      <c r="J54" s="277">
        <f>G54+H54+I54</f>
        <v>0</v>
      </c>
      <c r="K54" s="302">
        <v>0</v>
      </c>
      <c r="L54" s="302">
        <v>0</v>
      </c>
      <c r="M54" s="302">
        <v>0</v>
      </c>
      <c r="N54" s="277">
        <f>K54+L54+M54</f>
        <v>0</v>
      </c>
      <c r="O54" s="277">
        <f>C54+G54+K54</f>
        <v>420.8</v>
      </c>
      <c r="P54" s="277">
        <f>D54+H54+L54</f>
        <v>1263.5999999999999</v>
      </c>
      <c r="Q54" s="277">
        <f>E54+I54+M54</f>
        <v>3415.6</v>
      </c>
      <c r="R54" s="295">
        <f>F54+J54+N54</f>
        <v>5100</v>
      </c>
    </row>
    <row r="55" spans="1:18" s="283" customFormat="1" ht="19.5" thickBot="1" x14ac:dyDescent="0.35">
      <c r="A55" s="747" t="s">
        <v>35</v>
      </c>
      <c r="B55" s="748"/>
      <c r="C55" s="296">
        <f t="shared" ref="C55:R55" si="17">SUM(C54:C54)</f>
        <v>420.8</v>
      </c>
      <c r="D55" s="296">
        <f t="shared" si="17"/>
        <v>1263.5999999999999</v>
      </c>
      <c r="E55" s="296">
        <f t="shared" si="17"/>
        <v>3415.6</v>
      </c>
      <c r="F55" s="296">
        <f t="shared" si="17"/>
        <v>5100</v>
      </c>
      <c r="G55" s="296">
        <f t="shared" si="17"/>
        <v>0</v>
      </c>
      <c r="H55" s="296">
        <f t="shared" si="17"/>
        <v>0</v>
      </c>
      <c r="I55" s="296">
        <f t="shared" si="17"/>
        <v>0</v>
      </c>
      <c r="J55" s="296">
        <f t="shared" si="17"/>
        <v>0</v>
      </c>
      <c r="K55" s="296">
        <f t="shared" si="17"/>
        <v>0</v>
      </c>
      <c r="L55" s="296">
        <f t="shared" si="17"/>
        <v>0</v>
      </c>
      <c r="M55" s="296">
        <f t="shared" si="17"/>
        <v>0</v>
      </c>
      <c r="N55" s="296">
        <f t="shared" si="17"/>
        <v>0</v>
      </c>
      <c r="O55" s="296">
        <f t="shared" si="17"/>
        <v>420.8</v>
      </c>
      <c r="P55" s="296">
        <f t="shared" si="17"/>
        <v>1263.5999999999999</v>
      </c>
      <c r="Q55" s="296">
        <f t="shared" si="17"/>
        <v>3415.6</v>
      </c>
      <c r="R55" s="303">
        <f t="shared" si="17"/>
        <v>5100</v>
      </c>
    </row>
    <row r="56" spans="1:18" s="233" customFormat="1" ht="90" customHeight="1" x14ac:dyDescent="0.25">
      <c r="A56" s="729" t="s">
        <v>330</v>
      </c>
      <c r="B56" s="73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7"/>
      <c r="Q56" s="298"/>
      <c r="R56" s="299"/>
    </row>
    <row r="57" spans="1:18" s="233" customFormat="1" ht="73.5" customHeight="1" x14ac:dyDescent="0.25">
      <c r="A57" s="304" t="s">
        <v>78</v>
      </c>
      <c r="B57" s="742" t="s">
        <v>326</v>
      </c>
      <c r="C57" s="301">
        <v>161.21600000000001</v>
      </c>
      <c r="D57" s="301">
        <v>483.64600000000002</v>
      </c>
      <c r="E57" s="301">
        <v>1307.635</v>
      </c>
      <c r="F57" s="301">
        <f>SUM(C57:E57)</f>
        <v>1952.4970000000001</v>
      </c>
      <c r="G57" s="302">
        <v>0</v>
      </c>
      <c r="H57" s="302">
        <v>0</v>
      </c>
      <c r="I57" s="302">
        <v>0</v>
      </c>
      <c r="J57" s="277">
        <f>G57+H57+I57</f>
        <v>0</v>
      </c>
      <c r="K57" s="302">
        <v>0</v>
      </c>
      <c r="L57" s="302">
        <v>0</v>
      </c>
      <c r="M57" s="302">
        <v>0</v>
      </c>
      <c r="N57" s="277">
        <f>K57+L57+M57</f>
        <v>0</v>
      </c>
      <c r="O57" s="277">
        <f t="shared" ref="O57:R58" si="18">C57+G57+K57</f>
        <v>161.21600000000001</v>
      </c>
      <c r="P57" s="277">
        <f t="shared" si="18"/>
        <v>483.64600000000002</v>
      </c>
      <c r="Q57" s="277">
        <f t="shared" si="18"/>
        <v>1307.635</v>
      </c>
      <c r="R57" s="295">
        <f t="shared" si="18"/>
        <v>1952.4970000000001</v>
      </c>
    </row>
    <row r="58" spans="1:18" s="233" customFormat="1" ht="87.75" customHeight="1" x14ac:dyDescent="0.25">
      <c r="A58" s="304" t="s">
        <v>79</v>
      </c>
      <c r="B58" s="742"/>
      <c r="C58" s="301">
        <v>0</v>
      </c>
      <c r="D58" s="301">
        <v>0</v>
      </c>
      <c r="E58" s="301">
        <v>0</v>
      </c>
      <c r="F58" s="301">
        <v>0</v>
      </c>
      <c r="G58" s="302">
        <v>0</v>
      </c>
      <c r="H58" s="302">
        <v>0</v>
      </c>
      <c r="I58" s="302">
        <v>0</v>
      </c>
      <c r="J58" s="302">
        <v>0</v>
      </c>
      <c r="K58" s="302">
        <v>87.176000000000002</v>
      </c>
      <c r="L58" s="302">
        <v>261.52699999999999</v>
      </c>
      <c r="M58" s="302">
        <v>784.58100000000002</v>
      </c>
      <c r="N58" s="277">
        <f>K58+L58+M58</f>
        <v>1133.2840000000001</v>
      </c>
      <c r="O58" s="277">
        <f t="shared" si="18"/>
        <v>87.176000000000002</v>
      </c>
      <c r="P58" s="277">
        <f t="shared" si="18"/>
        <v>261.52699999999999</v>
      </c>
      <c r="Q58" s="277">
        <f t="shared" si="18"/>
        <v>784.58100000000002</v>
      </c>
      <c r="R58" s="295">
        <f t="shared" si="18"/>
        <v>1133.2840000000001</v>
      </c>
    </row>
    <row r="59" spans="1:18" s="283" customFormat="1" ht="19.5" thickBot="1" x14ac:dyDescent="0.35">
      <c r="A59" s="747" t="s">
        <v>35</v>
      </c>
      <c r="B59" s="748"/>
      <c r="C59" s="296">
        <f>SUM(C57:C58)</f>
        <v>161.21600000000001</v>
      </c>
      <c r="D59" s="296">
        <f t="shared" ref="D59:R59" si="19">SUM(D57:D58)</f>
        <v>483.64600000000002</v>
      </c>
      <c r="E59" s="296">
        <f t="shared" si="19"/>
        <v>1307.635</v>
      </c>
      <c r="F59" s="296">
        <f t="shared" si="19"/>
        <v>1952.4970000000001</v>
      </c>
      <c r="G59" s="296">
        <f t="shared" si="19"/>
        <v>0</v>
      </c>
      <c r="H59" s="296">
        <f t="shared" si="19"/>
        <v>0</v>
      </c>
      <c r="I59" s="296">
        <f t="shared" si="19"/>
        <v>0</v>
      </c>
      <c r="J59" s="296">
        <f t="shared" si="19"/>
        <v>0</v>
      </c>
      <c r="K59" s="296">
        <f t="shared" si="19"/>
        <v>87.176000000000002</v>
      </c>
      <c r="L59" s="296">
        <f t="shared" si="19"/>
        <v>261.52699999999999</v>
      </c>
      <c r="M59" s="296">
        <f t="shared" si="19"/>
        <v>784.58100000000002</v>
      </c>
      <c r="N59" s="296">
        <f t="shared" si="19"/>
        <v>1133.2840000000001</v>
      </c>
      <c r="O59" s="296">
        <f t="shared" si="19"/>
        <v>248.392</v>
      </c>
      <c r="P59" s="296">
        <f t="shared" si="19"/>
        <v>745.173</v>
      </c>
      <c r="Q59" s="296">
        <f t="shared" si="19"/>
        <v>2092.2159999999999</v>
      </c>
      <c r="R59" s="296">
        <f t="shared" si="19"/>
        <v>3085.7809999999999</v>
      </c>
    </row>
    <row r="60" spans="1:18" ht="27" customHeight="1" x14ac:dyDescent="0.25">
      <c r="A60" s="749" t="s">
        <v>30</v>
      </c>
      <c r="B60" s="750"/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</row>
    <row r="61" spans="1:18" s="281" customFormat="1" ht="33" customHeight="1" thickBot="1" x14ac:dyDescent="0.35">
      <c r="A61" s="578" t="s">
        <v>56</v>
      </c>
      <c r="B61" s="579"/>
      <c r="C61" s="154">
        <f>C97</f>
        <v>8735.8017499999987</v>
      </c>
      <c r="D61" s="154">
        <f t="shared" ref="D61:R61" si="20">D97</f>
        <v>78622.189700000003</v>
      </c>
      <c r="E61" s="154">
        <f t="shared" si="20"/>
        <v>0</v>
      </c>
      <c r="F61" s="154">
        <f t="shared" si="20"/>
        <v>87357.991450000001</v>
      </c>
      <c r="G61" s="154">
        <f t="shared" si="20"/>
        <v>8036.3119999999999</v>
      </c>
      <c r="H61" s="154">
        <f t="shared" si="20"/>
        <v>72326.799999999988</v>
      </c>
      <c r="I61" s="154">
        <f t="shared" si="20"/>
        <v>0</v>
      </c>
      <c r="J61" s="154">
        <f t="shared" si="20"/>
        <v>80363.111999999994</v>
      </c>
      <c r="K61" s="154">
        <f t="shared" si="20"/>
        <v>8095.7390000000005</v>
      </c>
      <c r="L61" s="154">
        <f t="shared" si="20"/>
        <v>72861.662000000011</v>
      </c>
      <c r="M61" s="154">
        <f t="shared" si="20"/>
        <v>0</v>
      </c>
      <c r="N61" s="154">
        <f t="shared" si="20"/>
        <v>80957.401000000013</v>
      </c>
      <c r="O61" s="154">
        <f t="shared" si="20"/>
        <v>24867.852750000002</v>
      </c>
      <c r="P61" s="154">
        <f t="shared" si="20"/>
        <v>223810.65169999999</v>
      </c>
      <c r="Q61" s="154">
        <f t="shared" si="20"/>
        <v>0</v>
      </c>
      <c r="R61" s="154">
        <f t="shared" si="20"/>
        <v>248678.50445000001</v>
      </c>
    </row>
    <row r="62" spans="1:18" x14ac:dyDescent="0.3">
      <c r="A62" s="752" t="s">
        <v>38</v>
      </c>
      <c r="B62" s="753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8"/>
      <c r="Q62" s="269"/>
      <c r="R62" s="270"/>
    </row>
    <row r="63" spans="1:18" ht="39.75" customHeight="1" x14ac:dyDescent="0.3">
      <c r="A63" s="752" t="s">
        <v>87</v>
      </c>
      <c r="B63" s="753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8"/>
      <c r="Q63" s="269"/>
      <c r="R63" s="270"/>
    </row>
    <row r="64" spans="1:18" s="17" customFormat="1" ht="111.75" customHeight="1" x14ac:dyDescent="0.25">
      <c r="A64" s="744" t="s">
        <v>81</v>
      </c>
      <c r="B64" s="265" t="s">
        <v>98</v>
      </c>
      <c r="C64" s="271">
        <v>516.00900000000001</v>
      </c>
      <c r="D64" s="271">
        <v>4644.0829999999996</v>
      </c>
      <c r="E64" s="271">
        <v>0</v>
      </c>
      <c r="F64" s="272">
        <f t="shared" ref="F64:F96" si="21">C64+D64</f>
        <v>5160.0919999999996</v>
      </c>
      <c r="G64" s="197">
        <v>0</v>
      </c>
      <c r="H64" s="197">
        <v>0</v>
      </c>
      <c r="I64" s="271">
        <v>0</v>
      </c>
      <c r="J64" s="197">
        <v>0</v>
      </c>
      <c r="K64" s="197">
        <v>0</v>
      </c>
      <c r="L64" s="197">
        <v>0</v>
      </c>
      <c r="M64" s="271">
        <v>0</v>
      </c>
      <c r="N64" s="197">
        <v>0</v>
      </c>
      <c r="O64" s="197">
        <f>C64+G64+K64</f>
        <v>516.00900000000001</v>
      </c>
      <c r="P64" s="197">
        <f>D64+H64+L64</f>
        <v>4644.0829999999996</v>
      </c>
      <c r="Q64" s="197">
        <f>E64+I64+M64</f>
        <v>0</v>
      </c>
      <c r="R64" s="197">
        <f>F64+J64+N64</f>
        <v>5160.0919999999996</v>
      </c>
    </row>
    <row r="65" spans="1:18" s="17" customFormat="1" ht="81" customHeight="1" x14ac:dyDescent="0.25">
      <c r="A65" s="745"/>
      <c r="B65" s="265" t="s">
        <v>99</v>
      </c>
      <c r="C65" s="271">
        <v>198.87200000000001</v>
      </c>
      <c r="D65" s="271">
        <v>1789.8530000000001</v>
      </c>
      <c r="E65" s="271">
        <v>0</v>
      </c>
      <c r="F65" s="272">
        <f t="shared" si="21"/>
        <v>1988.7250000000001</v>
      </c>
      <c r="G65" s="197">
        <v>0</v>
      </c>
      <c r="H65" s="197">
        <v>0</v>
      </c>
      <c r="I65" s="271">
        <v>0</v>
      </c>
      <c r="J65" s="197">
        <v>0</v>
      </c>
      <c r="K65" s="197">
        <v>0</v>
      </c>
      <c r="L65" s="197">
        <v>0</v>
      </c>
      <c r="M65" s="271">
        <v>0</v>
      </c>
      <c r="N65" s="197">
        <v>0</v>
      </c>
      <c r="O65" s="197">
        <f t="shared" ref="O65:R96" si="22">C65+G65+K65</f>
        <v>198.87200000000001</v>
      </c>
      <c r="P65" s="197">
        <f t="shared" si="22"/>
        <v>1789.8530000000001</v>
      </c>
      <c r="Q65" s="197">
        <f t="shared" si="22"/>
        <v>0</v>
      </c>
      <c r="R65" s="197">
        <f t="shared" si="22"/>
        <v>1988.7250000000001</v>
      </c>
    </row>
    <row r="66" spans="1:18" s="17" customFormat="1" ht="81" x14ac:dyDescent="0.25">
      <c r="A66" s="745"/>
      <c r="B66" s="265" t="s">
        <v>288</v>
      </c>
      <c r="C66" s="271">
        <v>1919.902</v>
      </c>
      <c r="D66" s="271">
        <v>17279.114000000001</v>
      </c>
      <c r="E66" s="271">
        <v>0</v>
      </c>
      <c r="F66" s="272">
        <f t="shared" si="21"/>
        <v>19199.016000000003</v>
      </c>
      <c r="G66" s="197">
        <v>0</v>
      </c>
      <c r="H66" s="197">
        <v>0</v>
      </c>
      <c r="I66" s="271">
        <v>0</v>
      </c>
      <c r="J66" s="197">
        <v>0</v>
      </c>
      <c r="K66" s="197">
        <v>0</v>
      </c>
      <c r="L66" s="197">
        <v>0</v>
      </c>
      <c r="M66" s="271">
        <v>0</v>
      </c>
      <c r="N66" s="197">
        <v>0</v>
      </c>
      <c r="O66" s="197">
        <f t="shared" si="22"/>
        <v>1919.902</v>
      </c>
      <c r="P66" s="197">
        <f t="shared" si="22"/>
        <v>17279.114000000001</v>
      </c>
      <c r="Q66" s="197">
        <f t="shared" si="22"/>
        <v>0</v>
      </c>
      <c r="R66" s="197">
        <f t="shared" si="22"/>
        <v>19199.016000000003</v>
      </c>
    </row>
    <row r="67" spans="1:18" s="17" customFormat="1" ht="80.25" customHeight="1" x14ac:dyDescent="0.25">
      <c r="A67" s="745"/>
      <c r="B67" s="265" t="s">
        <v>289</v>
      </c>
      <c r="C67" s="271">
        <v>923.21699999999998</v>
      </c>
      <c r="D67" s="271">
        <v>8308.9470000000001</v>
      </c>
      <c r="E67" s="271">
        <v>0</v>
      </c>
      <c r="F67" s="272">
        <f t="shared" si="21"/>
        <v>9232.1640000000007</v>
      </c>
      <c r="G67" s="197">
        <v>0</v>
      </c>
      <c r="H67" s="197">
        <v>0</v>
      </c>
      <c r="I67" s="271">
        <v>0</v>
      </c>
      <c r="J67" s="197">
        <v>0</v>
      </c>
      <c r="K67" s="197">
        <v>0</v>
      </c>
      <c r="L67" s="197">
        <v>0</v>
      </c>
      <c r="M67" s="271">
        <v>0</v>
      </c>
      <c r="N67" s="197">
        <v>0</v>
      </c>
      <c r="O67" s="197">
        <f t="shared" si="22"/>
        <v>923.21699999999998</v>
      </c>
      <c r="P67" s="197">
        <f t="shared" si="22"/>
        <v>8308.9470000000001</v>
      </c>
      <c r="Q67" s="197">
        <f t="shared" si="22"/>
        <v>0</v>
      </c>
      <c r="R67" s="197">
        <f t="shared" si="22"/>
        <v>9232.1640000000007</v>
      </c>
    </row>
    <row r="68" spans="1:18" s="282" customFormat="1" ht="56.25" x14ac:dyDescent="0.3">
      <c r="A68" s="746"/>
      <c r="B68" s="153" t="s">
        <v>96</v>
      </c>
      <c r="C68" s="162">
        <v>0</v>
      </c>
      <c r="D68" s="162">
        <v>0</v>
      </c>
      <c r="E68" s="162">
        <v>0</v>
      </c>
      <c r="F68" s="163">
        <f t="shared" si="21"/>
        <v>0</v>
      </c>
      <c r="G68" s="162">
        <v>3278.8150000000001</v>
      </c>
      <c r="H68" s="162">
        <v>29509.334999999999</v>
      </c>
      <c r="I68" s="162">
        <f>E64+E65</f>
        <v>0</v>
      </c>
      <c r="J68" s="162">
        <f>G68+H68</f>
        <v>32788.15</v>
      </c>
      <c r="K68" s="162">
        <v>3319.66</v>
      </c>
      <c r="L68" s="162">
        <v>29876.942999999999</v>
      </c>
      <c r="M68" s="162">
        <f>I68</f>
        <v>0</v>
      </c>
      <c r="N68" s="162">
        <f>K68+L68</f>
        <v>33196.603000000003</v>
      </c>
      <c r="O68" s="162">
        <f t="shared" si="22"/>
        <v>6598.4750000000004</v>
      </c>
      <c r="P68" s="162">
        <f t="shared" si="22"/>
        <v>59386.277999999998</v>
      </c>
      <c r="Q68" s="162">
        <f t="shared" si="22"/>
        <v>0</v>
      </c>
      <c r="R68" s="162">
        <f t="shared" si="22"/>
        <v>65984.752999999997</v>
      </c>
    </row>
    <row r="69" spans="1:18" s="39" customFormat="1" ht="75.75" customHeight="1" x14ac:dyDescent="0.25">
      <c r="A69" s="744" t="s">
        <v>70</v>
      </c>
      <c r="B69" s="265" t="s">
        <v>71</v>
      </c>
      <c r="C69" s="271">
        <v>81.789000000000001</v>
      </c>
      <c r="D69" s="271">
        <v>736.101</v>
      </c>
      <c r="E69" s="271">
        <v>0</v>
      </c>
      <c r="F69" s="272">
        <f t="shared" si="21"/>
        <v>817.89</v>
      </c>
      <c r="G69" s="267">
        <v>0</v>
      </c>
      <c r="H69" s="267">
        <v>0</v>
      </c>
      <c r="I69" s="271">
        <v>0</v>
      </c>
      <c r="J69" s="267">
        <v>0</v>
      </c>
      <c r="K69" s="267">
        <v>0</v>
      </c>
      <c r="L69" s="267">
        <v>0</v>
      </c>
      <c r="M69" s="271">
        <v>0</v>
      </c>
      <c r="N69" s="267">
        <v>0</v>
      </c>
      <c r="O69" s="271">
        <f t="shared" si="22"/>
        <v>81.789000000000001</v>
      </c>
      <c r="P69" s="271">
        <f t="shared" si="22"/>
        <v>736.101</v>
      </c>
      <c r="Q69" s="271">
        <f t="shared" si="22"/>
        <v>0</v>
      </c>
      <c r="R69" s="271">
        <f t="shared" si="22"/>
        <v>817.89</v>
      </c>
    </row>
    <row r="70" spans="1:18" s="39" customFormat="1" ht="81" customHeight="1" x14ac:dyDescent="0.25">
      <c r="A70" s="745"/>
      <c r="B70" s="265" t="s">
        <v>100</v>
      </c>
      <c r="C70" s="271">
        <v>33.252000000000002</v>
      </c>
      <c r="D70" s="271">
        <v>299.27199999999999</v>
      </c>
      <c r="E70" s="271">
        <v>0</v>
      </c>
      <c r="F70" s="272">
        <f t="shared" si="21"/>
        <v>332.524</v>
      </c>
      <c r="G70" s="267">
        <v>0</v>
      </c>
      <c r="H70" s="267">
        <v>0</v>
      </c>
      <c r="I70" s="271">
        <v>0</v>
      </c>
      <c r="J70" s="267">
        <v>0</v>
      </c>
      <c r="K70" s="267">
        <v>0</v>
      </c>
      <c r="L70" s="267">
        <v>0</v>
      </c>
      <c r="M70" s="271">
        <v>0</v>
      </c>
      <c r="N70" s="267">
        <v>0</v>
      </c>
      <c r="O70" s="271">
        <f t="shared" si="22"/>
        <v>33.252000000000002</v>
      </c>
      <c r="P70" s="271">
        <f t="shared" si="22"/>
        <v>299.27199999999999</v>
      </c>
      <c r="Q70" s="271">
        <f t="shared" si="22"/>
        <v>0</v>
      </c>
      <c r="R70" s="271">
        <f t="shared" si="22"/>
        <v>332.524</v>
      </c>
    </row>
    <row r="71" spans="1:18" s="39" customFormat="1" ht="70.5" customHeight="1" x14ac:dyDescent="0.25">
      <c r="A71" s="745"/>
      <c r="B71" s="265" t="s">
        <v>345</v>
      </c>
      <c r="C71" s="271">
        <v>49.389000000000003</v>
      </c>
      <c r="D71" s="271">
        <v>444.49599999999998</v>
      </c>
      <c r="E71" s="271">
        <v>0</v>
      </c>
      <c r="F71" s="272">
        <f t="shared" si="21"/>
        <v>493.88499999999999</v>
      </c>
      <c r="G71" s="267">
        <v>0</v>
      </c>
      <c r="H71" s="267">
        <v>0</v>
      </c>
      <c r="I71" s="271">
        <v>0</v>
      </c>
      <c r="J71" s="267">
        <v>0</v>
      </c>
      <c r="K71" s="267">
        <v>0</v>
      </c>
      <c r="L71" s="267">
        <v>0</v>
      </c>
      <c r="M71" s="271">
        <v>0</v>
      </c>
      <c r="N71" s="267">
        <v>0</v>
      </c>
      <c r="O71" s="271">
        <f t="shared" si="22"/>
        <v>49.389000000000003</v>
      </c>
      <c r="P71" s="271">
        <f t="shared" si="22"/>
        <v>444.49599999999998</v>
      </c>
      <c r="Q71" s="271">
        <f t="shared" si="22"/>
        <v>0</v>
      </c>
      <c r="R71" s="271">
        <f t="shared" si="22"/>
        <v>493.88499999999999</v>
      </c>
    </row>
    <row r="72" spans="1:18" s="39" customFormat="1" ht="63" customHeight="1" x14ac:dyDescent="0.25">
      <c r="A72" s="746"/>
      <c r="B72" s="153" t="s">
        <v>96</v>
      </c>
      <c r="C72" s="271">
        <v>0</v>
      </c>
      <c r="D72" s="271">
        <v>0</v>
      </c>
      <c r="E72" s="271">
        <v>0</v>
      </c>
      <c r="F72" s="272">
        <f t="shared" si="21"/>
        <v>0</v>
      </c>
      <c r="G72" s="271">
        <v>152.69</v>
      </c>
      <c r="H72" s="271">
        <v>1374.2090000000001</v>
      </c>
      <c r="I72" s="271">
        <f>E69+E70</f>
        <v>0</v>
      </c>
      <c r="J72" s="271">
        <f>H72+G72</f>
        <v>1526.8990000000001</v>
      </c>
      <c r="K72" s="271">
        <v>154.59200000000001</v>
      </c>
      <c r="L72" s="271">
        <v>1391.328</v>
      </c>
      <c r="M72" s="271">
        <f>I72</f>
        <v>0</v>
      </c>
      <c r="N72" s="271">
        <f>K72+L72</f>
        <v>1545.92</v>
      </c>
      <c r="O72" s="271">
        <f t="shared" si="22"/>
        <v>307.28200000000004</v>
      </c>
      <c r="P72" s="271">
        <f t="shared" si="22"/>
        <v>2765.5370000000003</v>
      </c>
      <c r="Q72" s="271">
        <f t="shared" si="22"/>
        <v>0</v>
      </c>
      <c r="R72" s="271">
        <f t="shared" si="22"/>
        <v>3072.8190000000004</v>
      </c>
    </row>
    <row r="73" spans="1:18" s="39" customFormat="1" ht="74.25" customHeight="1" x14ac:dyDescent="0.25">
      <c r="A73" s="744" t="s">
        <v>72</v>
      </c>
      <c r="B73" s="265" t="s">
        <v>73</v>
      </c>
      <c r="C73" s="271">
        <v>116.755</v>
      </c>
      <c r="D73" s="271">
        <v>1050.7929999999999</v>
      </c>
      <c r="E73" s="271">
        <v>0</v>
      </c>
      <c r="F73" s="272">
        <f t="shared" si="21"/>
        <v>1167.5479999999998</v>
      </c>
      <c r="G73" s="267">
        <v>0</v>
      </c>
      <c r="H73" s="267">
        <v>0</v>
      </c>
      <c r="I73" s="271">
        <v>0</v>
      </c>
      <c r="J73" s="267">
        <v>0</v>
      </c>
      <c r="K73" s="267">
        <v>0</v>
      </c>
      <c r="L73" s="267">
        <v>0</v>
      </c>
      <c r="M73" s="271">
        <v>0</v>
      </c>
      <c r="N73" s="267">
        <v>0</v>
      </c>
      <c r="O73" s="271">
        <f t="shared" si="22"/>
        <v>116.755</v>
      </c>
      <c r="P73" s="271">
        <f t="shared" si="22"/>
        <v>1050.7929999999999</v>
      </c>
      <c r="Q73" s="271">
        <f t="shared" si="22"/>
        <v>0</v>
      </c>
      <c r="R73" s="271">
        <f t="shared" si="22"/>
        <v>1167.5479999999998</v>
      </c>
    </row>
    <row r="74" spans="1:18" s="39" customFormat="1" ht="85.5" customHeight="1" x14ac:dyDescent="0.25">
      <c r="A74" s="745"/>
      <c r="B74" s="265" t="s">
        <v>101</v>
      </c>
      <c r="C74" s="271">
        <v>68.77</v>
      </c>
      <c r="D74" s="271">
        <v>618.928</v>
      </c>
      <c r="E74" s="271">
        <v>0</v>
      </c>
      <c r="F74" s="272">
        <f t="shared" si="21"/>
        <v>687.69799999999998</v>
      </c>
      <c r="G74" s="267">
        <v>0</v>
      </c>
      <c r="H74" s="267">
        <v>0</v>
      </c>
      <c r="I74" s="271">
        <v>0</v>
      </c>
      <c r="J74" s="267">
        <v>0</v>
      </c>
      <c r="K74" s="267">
        <v>0</v>
      </c>
      <c r="L74" s="267">
        <v>0</v>
      </c>
      <c r="M74" s="271">
        <v>0</v>
      </c>
      <c r="N74" s="267">
        <v>0</v>
      </c>
      <c r="O74" s="271">
        <f t="shared" si="22"/>
        <v>68.77</v>
      </c>
      <c r="P74" s="271">
        <f t="shared" si="22"/>
        <v>618.928</v>
      </c>
      <c r="Q74" s="271">
        <f t="shared" si="22"/>
        <v>0</v>
      </c>
      <c r="R74" s="271">
        <f t="shared" si="22"/>
        <v>687.69799999999998</v>
      </c>
    </row>
    <row r="75" spans="1:18" s="39" customFormat="1" ht="96" customHeight="1" x14ac:dyDescent="0.25">
      <c r="A75" s="745"/>
      <c r="B75" s="265" t="s">
        <v>346</v>
      </c>
      <c r="C75" s="271">
        <v>140.73400000000001</v>
      </c>
      <c r="D75" s="271">
        <v>1266.606</v>
      </c>
      <c r="E75" s="271">
        <v>0</v>
      </c>
      <c r="F75" s="272">
        <f t="shared" si="21"/>
        <v>1407.34</v>
      </c>
      <c r="G75" s="267">
        <v>0</v>
      </c>
      <c r="H75" s="267">
        <v>0</v>
      </c>
      <c r="I75" s="271">
        <v>0</v>
      </c>
      <c r="J75" s="267">
        <v>0</v>
      </c>
      <c r="K75" s="267">
        <v>0</v>
      </c>
      <c r="L75" s="267">
        <v>0</v>
      </c>
      <c r="M75" s="271">
        <v>0</v>
      </c>
      <c r="N75" s="267">
        <v>0</v>
      </c>
      <c r="O75" s="271">
        <f t="shared" si="22"/>
        <v>140.73400000000001</v>
      </c>
      <c r="P75" s="271">
        <f t="shared" si="22"/>
        <v>1266.606</v>
      </c>
      <c r="Q75" s="271">
        <f t="shared" si="22"/>
        <v>0</v>
      </c>
      <c r="R75" s="271">
        <f t="shared" si="22"/>
        <v>1407.34</v>
      </c>
    </row>
    <row r="76" spans="1:18" s="39" customFormat="1" ht="73.5" customHeight="1" x14ac:dyDescent="0.25">
      <c r="A76" s="746"/>
      <c r="B76" s="265" t="s">
        <v>96</v>
      </c>
      <c r="C76" s="271">
        <v>0</v>
      </c>
      <c r="D76" s="271">
        <v>0</v>
      </c>
      <c r="E76" s="271">
        <v>0</v>
      </c>
      <c r="F76" s="272">
        <f t="shared" si="21"/>
        <v>0</v>
      </c>
      <c r="G76" s="271">
        <v>297.34399999999999</v>
      </c>
      <c r="H76" s="271">
        <v>2676.0909999999999</v>
      </c>
      <c r="I76" s="271">
        <f>E73+E74</f>
        <v>0</v>
      </c>
      <c r="J76" s="271">
        <f>G76+H76</f>
        <v>2973.4349999999999</v>
      </c>
      <c r="K76" s="271">
        <v>260.36500000000001</v>
      </c>
      <c r="L76" s="271">
        <v>2343.29</v>
      </c>
      <c r="M76" s="271">
        <f>I76</f>
        <v>0</v>
      </c>
      <c r="N76" s="271">
        <f>K76+L76</f>
        <v>2603.6549999999997</v>
      </c>
      <c r="O76" s="271">
        <f t="shared" si="22"/>
        <v>557.70900000000006</v>
      </c>
      <c r="P76" s="271">
        <f t="shared" si="22"/>
        <v>5019.3809999999994</v>
      </c>
      <c r="Q76" s="271">
        <f t="shared" si="22"/>
        <v>0</v>
      </c>
      <c r="R76" s="271">
        <f t="shared" si="22"/>
        <v>5577.09</v>
      </c>
    </row>
    <row r="77" spans="1:18" s="39" customFormat="1" ht="119.25" customHeight="1" x14ac:dyDescent="0.25">
      <c r="A77" s="744" t="s">
        <v>74</v>
      </c>
      <c r="B77" s="265" t="s">
        <v>365</v>
      </c>
      <c r="C77" s="271">
        <v>180.721</v>
      </c>
      <c r="D77" s="271">
        <v>1626.4849999999999</v>
      </c>
      <c r="E77" s="271">
        <v>0</v>
      </c>
      <c r="F77" s="272">
        <f t="shared" si="21"/>
        <v>1807.2059999999999</v>
      </c>
      <c r="G77" s="267">
        <v>0</v>
      </c>
      <c r="H77" s="267">
        <v>0</v>
      </c>
      <c r="I77" s="271">
        <v>0</v>
      </c>
      <c r="J77" s="267">
        <v>0</v>
      </c>
      <c r="K77" s="267">
        <v>0</v>
      </c>
      <c r="L77" s="267">
        <v>0</v>
      </c>
      <c r="M77" s="271">
        <v>0</v>
      </c>
      <c r="N77" s="267">
        <v>0</v>
      </c>
      <c r="O77" s="271">
        <f t="shared" si="22"/>
        <v>180.721</v>
      </c>
      <c r="P77" s="271">
        <f t="shared" si="22"/>
        <v>1626.4849999999999</v>
      </c>
      <c r="Q77" s="271">
        <f t="shared" si="22"/>
        <v>0</v>
      </c>
      <c r="R77" s="271">
        <f t="shared" si="22"/>
        <v>1807.2059999999999</v>
      </c>
    </row>
    <row r="78" spans="1:18" s="39" customFormat="1" ht="153.75" customHeight="1" x14ac:dyDescent="0.25">
      <c r="A78" s="745"/>
      <c r="B78" s="265" t="s">
        <v>348</v>
      </c>
      <c r="C78" s="271">
        <v>97.846999999999994</v>
      </c>
      <c r="D78" s="271">
        <v>880.62400000000002</v>
      </c>
      <c r="E78" s="271">
        <v>0</v>
      </c>
      <c r="F78" s="272">
        <f t="shared" si="21"/>
        <v>978.471</v>
      </c>
      <c r="G78" s="267">
        <v>0</v>
      </c>
      <c r="H78" s="267">
        <v>0</v>
      </c>
      <c r="I78" s="271">
        <v>0</v>
      </c>
      <c r="J78" s="267">
        <v>0</v>
      </c>
      <c r="K78" s="267">
        <v>0</v>
      </c>
      <c r="L78" s="267">
        <v>0</v>
      </c>
      <c r="M78" s="271">
        <v>0</v>
      </c>
      <c r="N78" s="267">
        <v>0</v>
      </c>
      <c r="O78" s="271">
        <f t="shared" si="22"/>
        <v>97.846999999999994</v>
      </c>
      <c r="P78" s="271">
        <f t="shared" si="22"/>
        <v>880.62400000000002</v>
      </c>
      <c r="Q78" s="271">
        <f t="shared" si="22"/>
        <v>0</v>
      </c>
      <c r="R78" s="271">
        <f t="shared" si="22"/>
        <v>978.471</v>
      </c>
    </row>
    <row r="79" spans="1:18" s="39" customFormat="1" ht="165.75" customHeight="1" x14ac:dyDescent="0.25">
      <c r="A79" s="745"/>
      <c r="B79" s="265" t="s">
        <v>349</v>
      </c>
      <c r="C79" s="271">
        <v>217.21700000000001</v>
      </c>
      <c r="D79" s="271">
        <v>1954.952</v>
      </c>
      <c r="E79" s="271">
        <v>0</v>
      </c>
      <c r="F79" s="272">
        <f t="shared" si="21"/>
        <v>2172.1689999999999</v>
      </c>
      <c r="G79" s="267">
        <v>0</v>
      </c>
      <c r="H79" s="267">
        <v>0</v>
      </c>
      <c r="I79" s="271">
        <v>0</v>
      </c>
      <c r="J79" s="267">
        <v>0</v>
      </c>
      <c r="K79" s="267">
        <v>0</v>
      </c>
      <c r="L79" s="267">
        <v>0</v>
      </c>
      <c r="M79" s="271">
        <v>0</v>
      </c>
      <c r="N79" s="267">
        <v>0</v>
      </c>
      <c r="O79" s="271">
        <f t="shared" si="22"/>
        <v>217.21700000000001</v>
      </c>
      <c r="P79" s="271">
        <f t="shared" si="22"/>
        <v>1954.952</v>
      </c>
      <c r="Q79" s="271">
        <f t="shared" si="22"/>
        <v>0</v>
      </c>
      <c r="R79" s="271">
        <f t="shared" si="22"/>
        <v>2172.1689999999999</v>
      </c>
    </row>
    <row r="80" spans="1:18" s="39" customFormat="1" ht="80.25" customHeight="1" x14ac:dyDescent="0.25">
      <c r="A80" s="746"/>
      <c r="B80" s="265" t="s">
        <v>96</v>
      </c>
      <c r="C80" s="271">
        <v>0</v>
      </c>
      <c r="D80" s="271">
        <v>0</v>
      </c>
      <c r="E80" s="271">
        <v>0</v>
      </c>
      <c r="F80" s="272">
        <f t="shared" si="21"/>
        <v>0</v>
      </c>
      <c r="G80" s="271">
        <v>458.07</v>
      </c>
      <c r="H80" s="271">
        <v>4122.6270000000004</v>
      </c>
      <c r="I80" s="271">
        <f>E77+E78</f>
        <v>0</v>
      </c>
      <c r="J80" s="271">
        <f>G80+H80</f>
        <v>4580.6970000000001</v>
      </c>
      <c r="K80" s="271">
        <v>463.77600000000001</v>
      </c>
      <c r="L80" s="271">
        <v>4173.9849999999997</v>
      </c>
      <c r="M80" s="271">
        <f>I80</f>
        <v>0</v>
      </c>
      <c r="N80" s="271">
        <f>K80+L80</f>
        <v>4637.7609999999995</v>
      </c>
      <c r="O80" s="271">
        <f t="shared" si="22"/>
        <v>921.846</v>
      </c>
      <c r="P80" s="271">
        <f t="shared" si="22"/>
        <v>8296.612000000001</v>
      </c>
      <c r="Q80" s="271">
        <f t="shared" si="22"/>
        <v>0</v>
      </c>
      <c r="R80" s="271">
        <f t="shared" si="22"/>
        <v>9218.4579999999987</v>
      </c>
    </row>
    <row r="81" spans="1:18" s="39" customFormat="1" ht="117.75" customHeight="1" x14ac:dyDescent="0.25">
      <c r="A81" s="744" t="s">
        <v>75</v>
      </c>
      <c r="B81" s="265" t="s">
        <v>350</v>
      </c>
      <c r="C81" s="271">
        <v>116.98099999999999</v>
      </c>
      <c r="D81" s="271">
        <v>1052.8309999999999</v>
      </c>
      <c r="E81" s="271">
        <v>0</v>
      </c>
      <c r="F81" s="272">
        <f t="shared" si="21"/>
        <v>1169.8119999999999</v>
      </c>
      <c r="G81" s="267">
        <v>0</v>
      </c>
      <c r="H81" s="267">
        <v>0</v>
      </c>
      <c r="I81" s="271">
        <v>0</v>
      </c>
      <c r="J81" s="267">
        <v>0</v>
      </c>
      <c r="K81" s="267">
        <v>0</v>
      </c>
      <c r="L81" s="267">
        <v>0</v>
      </c>
      <c r="M81" s="271">
        <v>0</v>
      </c>
      <c r="N81" s="267">
        <v>0</v>
      </c>
      <c r="O81" s="271">
        <f t="shared" si="22"/>
        <v>116.98099999999999</v>
      </c>
      <c r="P81" s="271">
        <f t="shared" si="22"/>
        <v>1052.8309999999999</v>
      </c>
      <c r="Q81" s="271">
        <f t="shared" si="22"/>
        <v>0</v>
      </c>
      <c r="R81" s="271">
        <f t="shared" si="22"/>
        <v>1169.8119999999999</v>
      </c>
    </row>
    <row r="82" spans="1:18" s="39" customFormat="1" ht="87.75" customHeight="1" x14ac:dyDescent="0.25">
      <c r="A82" s="745"/>
      <c r="B82" s="265" t="s">
        <v>351</v>
      </c>
      <c r="C82" s="271">
        <v>42.78</v>
      </c>
      <c r="D82" s="271">
        <v>385.01600000000002</v>
      </c>
      <c r="E82" s="271">
        <v>0</v>
      </c>
      <c r="F82" s="272">
        <f t="shared" si="21"/>
        <v>427.79600000000005</v>
      </c>
      <c r="G82" s="267">
        <v>0</v>
      </c>
      <c r="H82" s="267">
        <v>0</v>
      </c>
      <c r="I82" s="271">
        <v>0</v>
      </c>
      <c r="J82" s="267">
        <v>0</v>
      </c>
      <c r="K82" s="267">
        <v>0</v>
      </c>
      <c r="L82" s="267">
        <v>0</v>
      </c>
      <c r="M82" s="271">
        <v>0</v>
      </c>
      <c r="N82" s="267">
        <v>0</v>
      </c>
      <c r="O82" s="271">
        <f t="shared" si="22"/>
        <v>42.78</v>
      </c>
      <c r="P82" s="271">
        <f t="shared" si="22"/>
        <v>385.01600000000002</v>
      </c>
      <c r="Q82" s="271">
        <f t="shared" si="22"/>
        <v>0</v>
      </c>
      <c r="R82" s="271">
        <f t="shared" si="22"/>
        <v>427.79600000000005</v>
      </c>
    </row>
    <row r="83" spans="1:18" s="39" customFormat="1" ht="83.25" customHeight="1" x14ac:dyDescent="0.25">
      <c r="A83" s="745"/>
      <c r="B83" s="265" t="s">
        <v>249</v>
      </c>
      <c r="C83" s="271">
        <v>456.4</v>
      </c>
      <c r="D83" s="271">
        <v>4107.6000000000004</v>
      </c>
      <c r="E83" s="271">
        <v>0</v>
      </c>
      <c r="F83" s="272">
        <f>C83+D83</f>
        <v>4564</v>
      </c>
      <c r="G83" s="267">
        <v>0</v>
      </c>
      <c r="H83" s="267">
        <v>0</v>
      </c>
      <c r="I83" s="271">
        <v>0</v>
      </c>
      <c r="J83" s="267">
        <v>0</v>
      </c>
      <c r="K83" s="267">
        <v>0</v>
      </c>
      <c r="L83" s="267">
        <v>0</v>
      </c>
      <c r="M83" s="271">
        <v>0</v>
      </c>
      <c r="N83" s="267">
        <v>0</v>
      </c>
      <c r="O83" s="271">
        <f t="shared" si="22"/>
        <v>456.4</v>
      </c>
      <c r="P83" s="271">
        <f t="shared" si="22"/>
        <v>4107.6000000000004</v>
      </c>
      <c r="Q83" s="271">
        <f t="shared" si="22"/>
        <v>0</v>
      </c>
      <c r="R83" s="271">
        <f t="shared" si="22"/>
        <v>4564</v>
      </c>
    </row>
    <row r="84" spans="1:18" s="39" customFormat="1" ht="83.25" customHeight="1" x14ac:dyDescent="0.3">
      <c r="A84" s="745"/>
      <c r="B84" s="273" t="s">
        <v>206</v>
      </c>
      <c r="C84" s="271">
        <v>458.33300000000003</v>
      </c>
      <c r="D84" s="271">
        <v>4125</v>
      </c>
      <c r="E84" s="271">
        <v>0</v>
      </c>
      <c r="F84" s="272">
        <f>C84+D84</f>
        <v>4583.3329999999996</v>
      </c>
      <c r="G84" s="267">
        <v>0</v>
      </c>
      <c r="H84" s="267">
        <v>0</v>
      </c>
      <c r="I84" s="271">
        <v>0</v>
      </c>
      <c r="J84" s="267">
        <v>0</v>
      </c>
      <c r="K84" s="267">
        <v>0</v>
      </c>
      <c r="L84" s="267">
        <v>0</v>
      </c>
      <c r="M84" s="271">
        <v>0</v>
      </c>
      <c r="N84" s="267">
        <v>0</v>
      </c>
      <c r="O84" s="271">
        <f t="shared" si="22"/>
        <v>458.33300000000003</v>
      </c>
      <c r="P84" s="271">
        <f t="shared" si="22"/>
        <v>4125</v>
      </c>
      <c r="Q84" s="271">
        <f t="shared" si="22"/>
        <v>0</v>
      </c>
      <c r="R84" s="271">
        <f t="shared" si="22"/>
        <v>4583.3329999999996</v>
      </c>
    </row>
    <row r="85" spans="1:18" s="39" customFormat="1" ht="87.75" customHeight="1" x14ac:dyDescent="0.25">
      <c r="A85" s="745"/>
      <c r="B85" s="265" t="s">
        <v>352</v>
      </c>
      <c r="C85" s="271">
        <v>70.343999999999994</v>
      </c>
      <c r="D85" s="271">
        <v>633.096</v>
      </c>
      <c r="E85" s="271">
        <v>0</v>
      </c>
      <c r="F85" s="272">
        <f>C85+D85</f>
        <v>703.44</v>
      </c>
      <c r="G85" s="267">
        <v>0</v>
      </c>
      <c r="H85" s="267">
        <v>0</v>
      </c>
      <c r="I85" s="271">
        <v>0</v>
      </c>
      <c r="J85" s="267">
        <v>0</v>
      </c>
      <c r="K85" s="267">
        <v>0</v>
      </c>
      <c r="L85" s="267">
        <v>0</v>
      </c>
      <c r="M85" s="271">
        <v>0</v>
      </c>
      <c r="N85" s="267">
        <v>0</v>
      </c>
      <c r="O85" s="271">
        <f t="shared" si="22"/>
        <v>70.343999999999994</v>
      </c>
      <c r="P85" s="271">
        <f t="shared" si="22"/>
        <v>633.096</v>
      </c>
      <c r="Q85" s="271">
        <f t="shared" si="22"/>
        <v>0</v>
      </c>
      <c r="R85" s="271">
        <f t="shared" si="22"/>
        <v>703.44</v>
      </c>
    </row>
    <row r="86" spans="1:18" s="39" customFormat="1" ht="57.75" customHeight="1" x14ac:dyDescent="0.25">
      <c r="A86" s="746"/>
      <c r="B86" s="265" t="s">
        <v>96</v>
      </c>
      <c r="C86" s="271">
        <v>0</v>
      </c>
      <c r="D86" s="271">
        <v>0</v>
      </c>
      <c r="E86" s="271">
        <v>0</v>
      </c>
      <c r="F86" s="272">
        <f>C86+D86</f>
        <v>0</v>
      </c>
      <c r="G86" s="271">
        <v>1052.7570000000001</v>
      </c>
      <c r="H86" s="271">
        <v>9474.8109999999997</v>
      </c>
      <c r="I86" s="271">
        <f>E81+E82</f>
        <v>0</v>
      </c>
      <c r="J86" s="271">
        <f>G86+H86</f>
        <v>10527.567999999999</v>
      </c>
      <c r="K86" s="271">
        <v>1065.8710000000001</v>
      </c>
      <c r="L86" s="271">
        <v>9592.8420000000006</v>
      </c>
      <c r="M86" s="271">
        <f>I86</f>
        <v>0</v>
      </c>
      <c r="N86" s="271">
        <f>L86+K86</f>
        <v>10658.713</v>
      </c>
      <c r="O86" s="271">
        <f t="shared" si="22"/>
        <v>2118.6280000000002</v>
      </c>
      <c r="P86" s="271">
        <f t="shared" si="22"/>
        <v>19067.652999999998</v>
      </c>
      <c r="Q86" s="271">
        <f t="shared" si="22"/>
        <v>0</v>
      </c>
      <c r="R86" s="271">
        <f t="shared" si="22"/>
        <v>21186.280999999999</v>
      </c>
    </row>
    <row r="87" spans="1:18" s="39" customFormat="1" ht="72" customHeight="1" x14ac:dyDescent="0.25">
      <c r="A87" s="744" t="s">
        <v>78</v>
      </c>
      <c r="B87" s="265" t="s">
        <v>86</v>
      </c>
      <c r="C87" s="271">
        <v>103.69</v>
      </c>
      <c r="D87" s="271">
        <v>933.20600000000002</v>
      </c>
      <c r="E87" s="271">
        <v>0</v>
      </c>
      <c r="F87" s="272">
        <f t="shared" si="21"/>
        <v>1036.896</v>
      </c>
      <c r="G87" s="267">
        <v>0</v>
      </c>
      <c r="H87" s="267">
        <v>0</v>
      </c>
      <c r="I87" s="271">
        <v>0</v>
      </c>
      <c r="J87" s="267">
        <v>0</v>
      </c>
      <c r="K87" s="267">
        <v>0</v>
      </c>
      <c r="L87" s="267">
        <v>0</v>
      </c>
      <c r="M87" s="271">
        <v>0</v>
      </c>
      <c r="N87" s="267">
        <v>0</v>
      </c>
      <c r="O87" s="271">
        <f t="shared" si="22"/>
        <v>103.69</v>
      </c>
      <c r="P87" s="271">
        <f t="shared" si="22"/>
        <v>933.20600000000002</v>
      </c>
      <c r="Q87" s="271">
        <f t="shared" si="22"/>
        <v>0</v>
      </c>
      <c r="R87" s="271">
        <f t="shared" si="22"/>
        <v>1036.896</v>
      </c>
    </row>
    <row r="88" spans="1:18" s="39" customFormat="1" ht="80.25" customHeight="1" x14ac:dyDescent="0.25">
      <c r="A88" s="745"/>
      <c r="B88" s="265" t="s">
        <v>104</v>
      </c>
      <c r="C88" s="271">
        <v>61.695999999999998</v>
      </c>
      <c r="D88" s="271">
        <v>555.26400000000001</v>
      </c>
      <c r="E88" s="271">
        <v>0</v>
      </c>
      <c r="F88" s="272">
        <f t="shared" si="21"/>
        <v>616.96</v>
      </c>
      <c r="G88" s="267">
        <v>0</v>
      </c>
      <c r="H88" s="267">
        <v>0</v>
      </c>
      <c r="I88" s="271">
        <v>0</v>
      </c>
      <c r="J88" s="267">
        <v>0</v>
      </c>
      <c r="K88" s="267">
        <v>0</v>
      </c>
      <c r="L88" s="267">
        <v>0</v>
      </c>
      <c r="M88" s="271">
        <v>0</v>
      </c>
      <c r="N88" s="267">
        <v>0</v>
      </c>
      <c r="O88" s="271">
        <f t="shared" si="22"/>
        <v>61.695999999999998</v>
      </c>
      <c r="P88" s="271">
        <f t="shared" si="22"/>
        <v>555.26400000000001</v>
      </c>
      <c r="Q88" s="271">
        <f t="shared" si="22"/>
        <v>0</v>
      </c>
      <c r="R88" s="271">
        <f t="shared" si="22"/>
        <v>616.96</v>
      </c>
    </row>
    <row r="89" spans="1:18" s="39" customFormat="1" ht="96.75" customHeight="1" x14ac:dyDescent="0.25">
      <c r="A89" s="745"/>
      <c r="B89" s="265" t="s">
        <v>353</v>
      </c>
      <c r="C89" s="271">
        <v>125.64100000000001</v>
      </c>
      <c r="D89" s="271">
        <v>1130.7650000000001</v>
      </c>
      <c r="E89" s="271"/>
      <c r="F89" s="272">
        <f t="shared" si="21"/>
        <v>1256.4060000000002</v>
      </c>
      <c r="G89" s="267">
        <v>0</v>
      </c>
      <c r="H89" s="267">
        <v>0</v>
      </c>
      <c r="I89" s="271">
        <v>0</v>
      </c>
      <c r="J89" s="267">
        <v>0</v>
      </c>
      <c r="K89" s="267">
        <v>0</v>
      </c>
      <c r="L89" s="267">
        <v>0</v>
      </c>
      <c r="M89" s="271">
        <v>0</v>
      </c>
      <c r="N89" s="267">
        <v>0</v>
      </c>
      <c r="O89" s="271">
        <f t="shared" si="22"/>
        <v>125.64100000000001</v>
      </c>
      <c r="P89" s="271">
        <f t="shared" si="22"/>
        <v>1130.7650000000001</v>
      </c>
      <c r="Q89" s="271">
        <f t="shared" si="22"/>
        <v>0</v>
      </c>
      <c r="R89" s="271">
        <f t="shared" si="22"/>
        <v>1256.4060000000002</v>
      </c>
    </row>
    <row r="90" spans="1:18" s="39" customFormat="1" ht="87" customHeight="1" x14ac:dyDescent="0.25">
      <c r="A90" s="746"/>
      <c r="B90" s="265" t="s">
        <v>96</v>
      </c>
      <c r="C90" s="271">
        <v>0</v>
      </c>
      <c r="D90" s="271">
        <v>0</v>
      </c>
      <c r="E90" s="271">
        <v>0</v>
      </c>
      <c r="F90" s="272">
        <f t="shared" si="21"/>
        <v>0</v>
      </c>
      <c r="G90" s="271">
        <v>265.19799999999998</v>
      </c>
      <c r="H90" s="271">
        <v>2386.7849999999999</v>
      </c>
      <c r="I90" s="271">
        <f>E87+E88</f>
        <v>0</v>
      </c>
      <c r="J90" s="271">
        <f>G90+H90</f>
        <v>2651.9829999999997</v>
      </c>
      <c r="K90" s="271">
        <v>268.50200000000001</v>
      </c>
      <c r="L90" s="271">
        <v>2416.5169999999998</v>
      </c>
      <c r="M90" s="271">
        <f>I90</f>
        <v>0</v>
      </c>
      <c r="N90" s="271">
        <f>K90+L90</f>
        <v>2685.0189999999998</v>
      </c>
      <c r="O90" s="271">
        <f t="shared" si="22"/>
        <v>533.70000000000005</v>
      </c>
      <c r="P90" s="271">
        <f t="shared" si="22"/>
        <v>4803.3019999999997</v>
      </c>
      <c r="Q90" s="271">
        <f t="shared" si="22"/>
        <v>0</v>
      </c>
      <c r="R90" s="271">
        <f t="shared" si="22"/>
        <v>5337.0019999999995</v>
      </c>
    </row>
    <row r="91" spans="1:18" s="39" customFormat="1" ht="129.75" customHeight="1" x14ac:dyDescent="0.25">
      <c r="A91" s="744" t="s">
        <v>79</v>
      </c>
      <c r="B91" s="265" t="s">
        <v>354</v>
      </c>
      <c r="C91" s="252">
        <v>123.702</v>
      </c>
      <c r="D91" s="271">
        <v>1113.3219999999999</v>
      </c>
      <c r="E91" s="271">
        <v>0</v>
      </c>
      <c r="F91" s="272">
        <f t="shared" si="21"/>
        <v>1237.0239999999999</v>
      </c>
      <c r="G91" s="267">
        <v>0</v>
      </c>
      <c r="H91" s="267">
        <v>0</v>
      </c>
      <c r="I91" s="271">
        <v>0</v>
      </c>
      <c r="J91" s="267">
        <v>0</v>
      </c>
      <c r="K91" s="267">
        <v>0</v>
      </c>
      <c r="L91" s="267">
        <v>0</v>
      </c>
      <c r="M91" s="271">
        <v>0</v>
      </c>
      <c r="N91" s="267">
        <v>0</v>
      </c>
      <c r="O91" s="271">
        <f t="shared" si="22"/>
        <v>123.702</v>
      </c>
      <c r="P91" s="271">
        <f t="shared" si="22"/>
        <v>1113.3219999999999</v>
      </c>
      <c r="Q91" s="271">
        <f t="shared" si="22"/>
        <v>0</v>
      </c>
      <c r="R91" s="271">
        <f t="shared" si="22"/>
        <v>1237.0239999999999</v>
      </c>
    </row>
    <row r="92" spans="1:18" s="39" customFormat="1" ht="96" customHeight="1" x14ac:dyDescent="0.25">
      <c r="A92" s="745"/>
      <c r="B92" s="265" t="s">
        <v>355</v>
      </c>
      <c r="C92" s="271">
        <v>72.531999999999996</v>
      </c>
      <c r="D92" s="271">
        <v>652.78399999999999</v>
      </c>
      <c r="E92" s="271">
        <v>0</v>
      </c>
      <c r="F92" s="272">
        <f t="shared" si="21"/>
        <v>725.31600000000003</v>
      </c>
      <c r="G92" s="267">
        <v>0</v>
      </c>
      <c r="H92" s="267">
        <v>0</v>
      </c>
      <c r="I92" s="271">
        <v>0</v>
      </c>
      <c r="J92" s="267">
        <v>0</v>
      </c>
      <c r="K92" s="267">
        <v>0</v>
      </c>
      <c r="L92" s="267">
        <v>0</v>
      </c>
      <c r="M92" s="271">
        <v>0</v>
      </c>
      <c r="N92" s="267">
        <v>0</v>
      </c>
      <c r="O92" s="271">
        <f t="shared" si="22"/>
        <v>72.531999999999996</v>
      </c>
      <c r="P92" s="271">
        <f t="shared" si="22"/>
        <v>652.78399999999999</v>
      </c>
      <c r="Q92" s="271">
        <f t="shared" si="22"/>
        <v>0</v>
      </c>
      <c r="R92" s="271">
        <f t="shared" si="22"/>
        <v>725.31600000000003</v>
      </c>
    </row>
    <row r="93" spans="1:18" s="39" customFormat="1" ht="90.75" customHeight="1" x14ac:dyDescent="0.25">
      <c r="A93" s="745"/>
      <c r="B93" s="274" t="s">
        <v>207</v>
      </c>
      <c r="C93" s="271">
        <v>452.77800000000002</v>
      </c>
      <c r="D93" s="271">
        <v>4075</v>
      </c>
      <c r="E93" s="271">
        <v>0</v>
      </c>
      <c r="F93" s="272">
        <f t="shared" si="21"/>
        <v>4527.7780000000002</v>
      </c>
      <c r="G93" s="267">
        <v>0</v>
      </c>
      <c r="H93" s="267">
        <v>0</v>
      </c>
      <c r="I93" s="271">
        <v>0</v>
      </c>
      <c r="J93" s="267">
        <v>0</v>
      </c>
      <c r="K93" s="267">
        <v>0</v>
      </c>
      <c r="L93" s="267">
        <v>0</v>
      </c>
      <c r="M93" s="271">
        <v>0</v>
      </c>
      <c r="N93" s="267">
        <v>0</v>
      </c>
      <c r="O93" s="271">
        <f t="shared" si="22"/>
        <v>452.77800000000002</v>
      </c>
      <c r="P93" s="271">
        <f t="shared" si="22"/>
        <v>4075</v>
      </c>
      <c r="Q93" s="271">
        <f t="shared" si="22"/>
        <v>0</v>
      </c>
      <c r="R93" s="271">
        <f t="shared" si="22"/>
        <v>4527.7780000000002</v>
      </c>
    </row>
    <row r="94" spans="1:18" s="39" customFormat="1" ht="83.25" customHeight="1" x14ac:dyDescent="0.25">
      <c r="A94" s="745"/>
      <c r="B94" s="265" t="s">
        <v>97</v>
      </c>
      <c r="C94" s="271">
        <v>1955.93075</v>
      </c>
      <c r="D94" s="271">
        <v>17603.376700000001</v>
      </c>
      <c r="E94" s="271">
        <v>0</v>
      </c>
      <c r="F94" s="271">
        <f t="shared" si="21"/>
        <v>19559.30745</v>
      </c>
      <c r="G94" s="267">
        <v>0</v>
      </c>
      <c r="H94" s="267">
        <v>0</v>
      </c>
      <c r="I94" s="271">
        <v>0</v>
      </c>
      <c r="J94" s="267">
        <v>0</v>
      </c>
      <c r="K94" s="267">
        <v>0</v>
      </c>
      <c r="L94" s="267">
        <v>0</v>
      </c>
      <c r="M94" s="271">
        <v>0</v>
      </c>
      <c r="N94" s="267">
        <v>0</v>
      </c>
      <c r="O94" s="271">
        <f t="shared" si="22"/>
        <v>1955.93075</v>
      </c>
      <c r="P94" s="271">
        <f t="shared" si="22"/>
        <v>17603.376700000001</v>
      </c>
      <c r="Q94" s="271">
        <f t="shared" si="22"/>
        <v>0</v>
      </c>
      <c r="R94" s="271">
        <f t="shared" si="22"/>
        <v>19559.30745</v>
      </c>
    </row>
    <row r="95" spans="1:18" s="39" customFormat="1" ht="185.25" customHeight="1" x14ac:dyDescent="0.25">
      <c r="A95" s="745"/>
      <c r="B95" s="265" t="s">
        <v>356</v>
      </c>
      <c r="C95" s="271">
        <v>150.52000000000001</v>
      </c>
      <c r="D95" s="271">
        <v>1354.675</v>
      </c>
      <c r="E95" s="271">
        <v>0</v>
      </c>
      <c r="F95" s="271">
        <f t="shared" si="21"/>
        <v>1505.1949999999999</v>
      </c>
      <c r="G95" s="267">
        <v>0</v>
      </c>
      <c r="H95" s="267">
        <v>0</v>
      </c>
      <c r="I95" s="271">
        <v>0</v>
      </c>
      <c r="J95" s="267">
        <v>0</v>
      </c>
      <c r="K95" s="267">
        <v>0</v>
      </c>
      <c r="L95" s="267">
        <v>0</v>
      </c>
      <c r="M95" s="271">
        <v>0</v>
      </c>
      <c r="N95" s="267">
        <v>0</v>
      </c>
      <c r="O95" s="271">
        <f t="shared" si="22"/>
        <v>150.52000000000001</v>
      </c>
      <c r="P95" s="271">
        <f t="shared" si="22"/>
        <v>1354.675</v>
      </c>
      <c r="Q95" s="271">
        <f t="shared" si="22"/>
        <v>0</v>
      </c>
      <c r="R95" s="271">
        <f t="shared" si="22"/>
        <v>1505.1949999999999</v>
      </c>
    </row>
    <row r="96" spans="1:18" s="282" customFormat="1" ht="56.25" x14ac:dyDescent="0.3">
      <c r="A96" s="746"/>
      <c r="B96" s="153" t="s">
        <v>96</v>
      </c>
      <c r="C96" s="162">
        <v>0</v>
      </c>
      <c r="D96" s="162">
        <v>0</v>
      </c>
      <c r="E96" s="162">
        <v>0</v>
      </c>
      <c r="F96" s="163">
        <f t="shared" si="21"/>
        <v>0</v>
      </c>
      <c r="G96" s="160">
        <v>2531.4380000000001</v>
      </c>
      <c r="H96" s="160">
        <v>22782.941999999999</v>
      </c>
      <c r="I96" s="160">
        <f>E91+E92</f>
        <v>0</v>
      </c>
      <c r="J96" s="160">
        <f>G96+H96</f>
        <v>25314.379999999997</v>
      </c>
      <c r="K96" s="160">
        <v>2562.973</v>
      </c>
      <c r="L96" s="160">
        <v>23066.757000000001</v>
      </c>
      <c r="M96" s="160">
        <f>I96</f>
        <v>0</v>
      </c>
      <c r="N96" s="160">
        <f>K96+L96</f>
        <v>25629.730000000003</v>
      </c>
      <c r="O96" s="162">
        <f t="shared" si="22"/>
        <v>5094.4110000000001</v>
      </c>
      <c r="P96" s="162">
        <f t="shared" si="22"/>
        <v>45849.699000000001</v>
      </c>
      <c r="Q96" s="162">
        <f t="shared" si="22"/>
        <v>0</v>
      </c>
      <c r="R96" s="162">
        <f t="shared" si="22"/>
        <v>50944.11</v>
      </c>
    </row>
    <row r="97" spans="1:18" s="81" customFormat="1" ht="23.25" customHeight="1" thickBot="1" x14ac:dyDescent="0.35">
      <c r="A97" s="590" t="s">
        <v>35</v>
      </c>
      <c r="B97" s="591"/>
      <c r="C97" s="161">
        <f>SUM(C64:C96)</f>
        <v>8735.8017499999987</v>
      </c>
      <c r="D97" s="161">
        <f t="shared" ref="D97:Q97" si="23">SUM(D64:D96)</f>
        <v>78622.189700000003</v>
      </c>
      <c r="E97" s="161">
        <f t="shared" si="23"/>
        <v>0</v>
      </c>
      <c r="F97" s="161">
        <f t="shared" si="23"/>
        <v>87357.991450000001</v>
      </c>
      <c r="G97" s="161">
        <f t="shared" si="23"/>
        <v>8036.3119999999999</v>
      </c>
      <c r="H97" s="161">
        <f t="shared" si="23"/>
        <v>72326.799999999988</v>
      </c>
      <c r="I97" s="161">
        <f t="shared" si="23"/>
        <v>0</v>
      </c>
      <c r="J97" s="161">
        <f t="shared" si="23"/>
        <v>80363.111999999994</v>
      </c>
      <c r="K97" s="161">
        <f t="shared" si="23"/>
        <v>8095.7390000000005</v>
      </c>
      <c r="L97" s="161">
        <f t="shared" si="23"/>
        <v>72861.662000000011</v>
      </c>
      <c r="M97" s="161">
        <f t="shared" si="23"/>
        <v>0</v>
      </c>
      <c r="N97" s="161">
        <f t="shared" si="23"/>
        <v>80957.401000000013</v>
      </c>
      <c r="O97" s="161">
        <f>SUM(O64:O96)</f>
        <v>24867.852750000002</v>
      </c>
      <c r="P97" s="161">
        <f>SUM(P64:P96)</f>
        <v>223810.65169999999</v>
      </c>
      <c r="Q97" s="161">
        <f t="shared" si="23"/>
        <v>0</v>
      </c>
      <c r="R97" s="161">
        <f>SUM(R64:R96)</f>
        <v>248678.50445000001</v>
      </c>
    </row>
    <row r="98" spans="1:18" ht="32.25" customHeight="1" x14ac:dyDescent="0.25">
      <c r="A98" s="533" t="s">
        <v>33</v>
      </c>
      <c r="B98" s="534"/>
      <c r="C98" s="534"/>
      <c r="D98" s="534"/>
      <c r="E98" s="534"/>
      <c r="F98" s="534"/>
      <c r="G98" s="534"/>
      <c r="H98" s="534"/>
      <c r="I98" s="534"/>
      <c r="J98" s="534"/>
      <c r="K98" s="534"/>
      <c r="L98" s="534"/>
      <c r="M98" s="534"/>
      <c r="N98" s="534"/>
      <c r="O98" s="534"/>
      <c r="P98" s="534"/>
      <c r="Q98" s="534"/>
      <c r="R98" s="535"/>
    </row>
    <row r="99" spans="1:18" s="81" customFormat="1" ht="27" customHeight="1" thickBot="1" x14ac:dyDescent="0.35">
      <c r="A99" s="578" t="s">
        <v>56</v>
      </c>
      <c r="B99" s="579"/>
      <c r="C99" s="154">
        <f>C106</f>
        <v>2280.6459999999997</v>
      </c>
      <c r="D99" s="154">
        <f t="shared" ref="D99:Q99" si="24">D106</f>
        <v>5149.2039999999997</v>
      </c>
      <c r="E99" s="154">
        <f t="shared" si="24"/>
        <v>15376.61</v>
      </c>
      <c r="F99" s="154">
        <f t="shared" si="24"/>
        <v>22806.460000000003</v>
      </c>
      <c r="G99" s="154">
        <f t="shared" si="24"/>
        <v>2280.6459999999997</v>
      </c>
      <c r="H99" s="154">
        <f t="shared" si="24"/>
        <v>5149.2039999999997</v>
      </c>
      <c r="I99" s="154">
        <f t="shared" si="24"/>
        <v>15376.609</v>
      </c>
      <c r="J99" s="154">
        <f t="shared" si="24"/>
        <v>22806.458999999999</v>
      </c>
      <c r="K99" s="154">
        <f t="shared" si="24"/>
        <v>2280.6459999999997</v>
      </c>
      <c r="L99" s="154">
        <f t="shared" si="24"/>
        <v>5149.2039999999997</v>
      </c>
      <c r="M99" s="154">
        <f t="shared" si="24"/>
        <v>15376.609</v>
      </c>
      <c r="N99" s="154">
        <f t="shared" si="24"/>
        <v>22806.458999999999</v>
      </c>
      <c r="O99" s="154">
        <f t="shared" si="24"/>
        <v>6841.9380000000019</v>
      </c>
      <c r="P99" s="154">
        <f t="shared" si="24"/>
        <v>15447.611999999999</v>
      </c>
      <c r="Q99" s="154">
        <f t="shared" si="24"/>
        <v>46129.828000000001</v>
      </c>
      <c r="R99" s="154">
        <f>R106</f>
        <v>68419.377999999997</v>
      </c>
    </row>
    <row r="100" spans="1:18" x14ac:dyDescent="0.3">
      <c r="A100" s="752" t="s">
        <v>107</v>
      </c>
      <c r="B100" s="753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8"/>
      <c r="Q100" s="269"/>
      <c r="R100" s="270"/>
    </row>
    <row r="101" spans="1:18" s="283" customFormat="1" ht="41.25" customHeight="1" x14ac:dyDescent="0.3">
      <c r="A101" s="238" t="s">
        <v>81</v>
      </c>
      <c r="B101" s="232" t="s">
        <v>108</v>
      </c>
      <c r="C101" s="234">
        <v>1025.741</v>
      </c>
      <c r="D101" s="234">
        <v>2315.9</v>
      </c>
      <c r="E101" s="234">
        <v>6915.7650000000003</v>
      </c>
      <c r="F101" s="234">
        <f>SUM(C101:E101)</f>
        <v>10257.406000000001</v>
      </c>
      <c r="G101" s="234">
        <v>1581.296</v>
      </c>
      <c r="H101" s="234">
        <v>3570.223</v>
      </c>
      <c r="I101" s="234">
        <v>10661.441000000001</v>
      </c>
      <c r="J101" s="234">
        <f>SUM(G101:I101)</f>
        <v>15812.960000000001</v>
      </c>
      <c r="K101" s="234">
        <v>1581.296</v>
      </c>
      <c r="L101" s="234">
        <v>3570.223</v>
      </c>
      <c r="M101" s="234">
        <v>10661.441000000001</v>
      </c>
      <c r="N101" s="234">
        <f>SUM(K101:M101)</f>
        <v>15812.960000000001</v>
      </c>
      <c r="O101" s="234">
        <f>C101+G101+K101</f>
        <v>4188.3330000000005</v>
      </c>
      <c r="P101" s="234">
        <f t="shared" ref="P101:Q105" si="25">D101+H101+L101</f>
        <v>9456.3459999999995</v>
      </c>
      <c r="Q101" s="234">
        <f t="shared" si="25"/>
        <v>28238.647000000004</v>
      </c>
      <c r="R101" s="234">
        <f>SUM(O101:Q101)</f>
        <v>41883.326000000001</v>
      </c>
    </row>
    <row r="102" spans="1:18" s="233" customFormat="1" ht="81" x14ac:dyDescent="0.25">
      <c r="A102" s="275" t="s">
        <v>72</v>
      </c>
      <c r="B102" s="278" t="s">
        <v>109</v>
      </c>
      <c r="C102" s="277">
        <v>166.64500000000001</v>
      </c>
      <c r="D102" s="277">
        <v>376.24900000000002</v>
      </c>
      <c r="E102" s="277">
        <v>1123.559</v>
      </c>
      <c r="F102" s="277">
        <f>SUM(C102:E102)</f>
        <v>1666.453</v>
      </c>
      <c r="G102" s="277">
        <v>166.64500000000001</v>
      </c>
      <c r="H102" s="277">
        <v>376.24900000000002</v>
      </c>
      <c r="I102" s="277">
        <v>1123.559</v>
      </c>
      <c r="J102" s="277">
        <f>SUM(G102:I102)</f>
        <v>1666.453</v>
      </c>
      <c r="K102" s="277">
        <v>166.64500000000001</v>
      </c>
      <c r="L102" s="277">
        <v>376.24900000000002</v>
      </c>
      <c r="M102" s="277">
        <v>1123.559</v>
      </c>
      <c r="N102" s="277">
        <f>SUM(K102:M102)</f>
        <v>1666.453</v>
      </c>
      <c r="O102" s="277">
        <f>C102+G102+K102</f>
        <v>499.93500000000006</v>
      </c>
      <c r="P102" s="277">
        <f t="shared" si="25"/>
        <v>1128.7470000000001</v>
      </c>
      <c r="Q102" s="277">
        <f t="shared" si="25"/>
        <v>3370.6769999999997</v>
      </c>
      <c r="R102" s="277">
        <f>SUM(O102:Q102)</f>
        <v>4999.3590000000004</v>
      </c>
    </row>
    <row r="103" spans="1:18" s="233" customFormat="1" ht="57.75" customHeight="1" x14ac:dyDescent="0.25">
      <c r="A103" s="275" t="s">
        <v>74</v>
      </c>
      <c r="B103" s="278" t="s">
        <v>294</v>
      </c>
      <c r="C103" s="277">
        <v>246.13399999999999</v>
      </c>
      <c r="D103" s="277">
        <v>555.71699999999998</v>
      </c>
      <c r="E103" s="277">
        <v>1659.4880000000001</v>
      </c>
      <c r="F103" s="277">
        <f>SUM(C103:E103)</f>
        <v>2461.3389999999999</v>
      </c>
      <c r="G103" s="277">
        <v>246.13399999999999</v>
      </c>
      <c r="H103" s="277">
        <v>555.71699999999998</v>
      </c>
      <c r="I103" s="277">
        <v>1659.4880000000001</v>
      </c>
      <c r="J103" s="277">
        <f>SUM(G103:I103)</f>
        <v>2461.3389999999999</v>
      </c>
      <c r="K103" s="277">
        <v>246.13399999999999</v>
      </c>
      <c r="L103" s="277">
        <v>555.71699999999998</v>
      </c>
      <c r="M103" s="277">
        <v>1659.4880000000001</v>
      </c>
      <c r="N103" s="277">
        <f>SUM(K103:M103)</f>
        <v>2461.3389999999999</v>
      </c>
      <c r="O103" s="277">
        <f>C103+G103+K103</f>
        <v>738.40199999999993</v>
      </c>
      <c r="P103" s="277">
        <f t="shared" si="25"/>
        <v>1667.1509999999998</v>
      </c>
      <c r="Q103" s="277">
        <f t="shared" si="25"/>
        <v>4978.4639999999999</v>
      </c>
      <c r="R103" s="277">
        <f>SUM(O103:Q103)</f>
        <v>7384.0169999999998</v>
      </c>
    </row>
    <row r="104" spans="1:18" s="233" customFormat="1" ht="60.75" x14ac:dyDescent="0.25">
      <c r="A104" s="275" t="s">
        <v>78</v>
      </c>
      <c r="B104" s="278" t="s">
        <v>293</v>
      </c>
      <c r="C104" s="277">
        <v>728.72900000000004</v>
      </c>
      <c r="D104" s="277">
        <v>1645.3119999999999</v>
      </c>
      <c r="E104" s="277">
        <v>4913.2489999999998</v>
      </c>
      <c r="F104" s="277">
        <f>SUM(C104:E104)</f>
        <v>7287.29</v>
      </c>
      <c r="G104" s="277">
        <v>139.84</v>
      </c>
      <c r="H104" s="277">
        <v>315.72899999999998</v>
      </c>
      <c r="I104" s="277">
        <v>942.83199999999999</v>
      </c>
      <c r="J104" s="277">
        <f>SUM(G104:I104)</f>
        <v>1398.4009999999998</v>
      </c>
      <c r="K104" s="277">
        <v>139.84</v>
      </c>
      <c r="L104" s="277">
        <v>315.72899999999998</v>
      </c>
      <c r="M104" s="277">
        <v>942.83199999999999</v>
      </c>
      <c r="N104" s="277">
        <f>SUM(K104:M104)</f>
        <v>1398.4009999999998</v>
      </c>
      <c r="O104" s="277">
        <f>C104+G104+K104</f>
        <v>1008.4090000000001</v>
      </c>
      <c r="P104" s="277">
        <f t="shared" si="25"/>
        <v>2276.77</v>
      </c>
      <c r="Q104" s="277">
        <f t="shared" si="25"/>
        <v>6798.9130000000005</v>
      </c>
      <c r="R104" s="277">
        <f>SUM(O104:Q104)</f>
        <v>10084.092000000001</v>
      </c>
    </row>
    <row r="105" spans="1:18" s="233" customFormat="1" ht="60.75" x14ac:dyDescent="0.25">
      <c r="A105" s="275" t="s">
        <v>79</v>
      </c>
      <c r="B105" s="278" t="s">
        <v>112</v>
      </c>
      <c r="C105" s="277">
        <v>113.39700000000001</v>
      </c>
      <c r="D105" s="277">
        <v>256.02600000000001</v>
      </c>
      <c r="E105" s="277">
        <v>764.54899999999998</v>
      </c>
      <c r="F105" s="277">
        <f>SUM(C105:E105)</f>
        <v>1133.972</v>
      </c>
      <c r="G105" s="277">
        <v>146.73099999999999</v>
      </c>
      <c r="H105" s="277">
        <v>331.286</v>
      </c>
      <c r="I105" s="277">
        <v>989.28899999999999</v>
      </c>
      <c r="J105" s="277">
        <f>SUM(G105:I105)</f>
        <v>1467.306</v>
      </c>
      <c r="K105" s="277">
        <v>146.73099999999999</v>
      </c>
      <c r="L105" s="277">
        <v>331.286</v>
      </c>
      <c r="M105" s="277">
        <v>989.28899999999999</v>
      </c>
      <c r="N105" s="277">
        <f>SUM(K105:M105)</f>
        <v>1467.306</v>
      </c>
      <c r="O105" s="277">
        <f>C105+G105+K105</f>
        <v>406.85899999999998</v>
      </c>
      <c r="P105" s="277">
        <f t="shared" si="25"/>
        <v>918.59799999999996</v>
      </c>
      <c r="Q105" s="277">
        <f t="shared" si="25"/>
        <v>2743.127</v>
      </c>
      <c r="R105" s="277">
        <f>SUM(O105:Q105)</f>
        <v>4068.5839999999998</v>
      </c>
    </row>
    <row r="106" spans="1:18" ht="21" thickBot="1" x14ac:dyDescent="0.35">
      <c r="A106" s="754" t="s">
        <v>35</v>
      </c>
      <c r="B106" s="755"/>
      <c r="C106" s="266">
        <f>SUM(C101:C105)</f>
        <v>2280.6459999999997</v>
      </c>
      <c r="D106" s="266">
        <f t="shared" ref="D106:R106" si="26">SUM(D101:D105)</f>
        <v>5149.2039999999997</v>
      </c>
      <c r="E106" s="266">
        <f t="shared" si="26"/>
        <v>15376.61</v>
      </c>
      <c r="F106" s="266">
        <f t="shared" si="26"/>
        <v>22806.460000000003</v>
      </c>
      <c r="G106" s="266">
        <f t="shared" si="26"/>
        <v>2280.6459999999997</v>
      </c>
      <c r="H106" s="266">
        <f t="shared" si="26"/>
        <v>5149.2039999999997</v>
      </c>
      <c r="I106" s="266">
        <f t="shared" si="26"/>
        <v>15376.609</v>
      </c>
      <c r="J106" s="266">
        <f t="shared" si="26"/>
        <v>22806.458999999999</v>
      </c>
      <c r="K106" s="266">
        <f t="shared" si="26"/>
        <v>2280.6459999999997</v>
      </c>
      <c r="L106" s="266">
        <f t="shared" si="26"/>
        <v>5149.2039999999997</v>
      </c>
      <c r="M106" s="266">
        <f t="shared" si="26"/>
        <v>15376.609</v>
      </c>
      <c r="N106" s="266">
        <f t="shared" si="26"/>
        <v>22806.458999999999</v>
      </c>
      <c r="O106" s="266">
        <f t="shared" si="26"/>
        <v>6841.9380000000019</v>
      </c>
      <c r="P106" s="266">
        <f t="shared" si="26"/>
        <v>15447.611999999999</v>
      </c>
      <c r="Q106" s="266">
        <f t="shared" si="26"/>
        <v>46129.828000000001</v>
      </c>
      <c r="R106" s="266">
        <f t="shared" si="26"/>
        <v>68419.377999999997</v>
      </c>
    </row>
  </sheetData>
  <mergeCells count="56">
    <mergeCell ref="A98:R98"/>
    <mergeCell ref="A99:B99"/>
    <mergeCell ref="A100:B100"/>
    <mergeCell ref="A106:B106"/>
    <mergeCell ref="A73:A76"/>
    <mergeCell ref="A77:A80"/>
    <mergeCell ref="A81:A86"/>
    <mergeCell ref="A87:A90"/>
    <mergeCell ref="A91:A96"/>
    <mergeCell ref="A97:B97"/>
    <mergeCell ref="A69:A72"/>
    <mergeCell ref="A52:B52"/>
    <mergeCell ref="A53:B53"/>
    <mergeCell ref="A55:B55"/>
    <mergeCell ref="A56:B56"/>
    <mergeCell ref="B57:B58"/>
    <mergeCell ref="A59:B59"/>
    <mergeCell ref="A60:R60"/>
    <mergeCell ref="A61:B61"/>
    <mergeCell ref="A62:B62"/>
    <mergeCell ref="A63:B63"/>
    <mergeCell ref="A64:A68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7:A48"/>
    <mergeCell ref="A49:B49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</mergeCells>
  <pageMargins left="0.31496062992125984" right="0.31496062992125984" top="0.35433070866141736" bottom="0.35433070866141736" header="0.31496062992125984" footer="0.31496062992125984"/>
  <pageSetup paperSize="9" scale="72" fitToHeight="4" orientation="landscape" r:id="rId1"/>
  <rowBreaks count="1" manualBreakCount="1">
    <brk id="59" max="17" man="1"/>
  </rowBreaks>
  <colBreaks count="1" manualBreakCount="1">
    <brk id="10" max="10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17" sqref="I17"/>
    </sheetView>
  </sheetViews>
  <sheetFormatPr defaultRowHeight="15" x14ac:dyDescent="0.2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 x14ac:dyDescent="0.25">
      <c r="K1" s="758" t="s">
        <v>36</v>
      </c>
      <c r="L1" s="758"/>
    </row>
    <row r="2" spans="1:12" s="1" customFormat="1" ht="15.75" x14ac:dyDescent="0.25">
      <c r="K2" s="5"/>
      <c r="L2" s="5"/>
    </row>
    <row r="3" spans="1:12" s="1" customFormat="1" ht="30.75" customHeight="1" x14ac:dyDescent="0.25">
      <c r="I3" s="765" t="s">
        <v>62</v>
      </c>
      <c r="J3" s="765"/>
      <c r="K3" s="765"/>
      <c r="L3" s="765"/>
    </row>
    <row r="4" spans="1:12" s="1" customFormat="1" ht="39.75" customHeight="1" x14ac:dyDescent="0.25">
      <c r="H4" s="766" t="s">
        <v>63</v>
      </c>
      <c r="I4" s="766"/>
      <c r="J4" s="766"/>
      <c r="K4" s="766"/>
      <c r="L4" s="766"/>
    </row>
    <row r="5" spans="1:12" s="1" customFormat="1" ht="46.5" customHeight="1" x14ac:dyDescent="0.25">
      <c r="I5" s="767" t="s">
        <v>61</v>
      </c>
      <c r="J5" s="767"/>
      <c r="K5" s="767"/>
      <c r="L5" s="767"/>
    </row>
    <row r="6" spans="1:12" s="1" customFormat="1" ht="15.75" customHeight="1" x14ac:dyDescent="0.25">
      <c r="I6" s="768" t="s">
        <v>60</v>
      </c>
      <c r="J6" s="768"/>
      <c r="K6" s="768"/>
      <c r="L6" s="768"/>
    </row>
    <row r="7" spans="1:12" s="1" customFormat="1" ht="30.75" customHeight="1" x14ac:dyDescent="0.25">
      <c r="H7" s="764" t="s">
        <v>59</v>
      </c>
      <c r="I7" s="764"/>
      <c r="J7" s="764"/>
      <c r="K7" s="764"/>
      <c r="L7" s="764"/>
    </row>
    <row r="8" spans="1:12" ht="70.5" customHeight="1" thickBot="1" x14ac:dyDescent="0.35">
      <c r="B8" s="763" t="s">
        <v>58</v>
      </c>
      <c r="C8" s="763"/>
      <c r="D8" s="763"/>
      <c r="E8" s="763"/>
      <c r="F8" s="763"/>
      <c r="G8" s="763"/>
      <c r="H8" s="763"/>
      <c r="I8" s="763"/>
      <c r="J8" s="763"/>
      <c r="K8" s="763"/>
      <c r="L8" s="763"/>
    </row>
    <row r="9" spans="1:12" s="9" customFormat="1" ht="27" customHeight="1" x14ac:dyDescent="0.2">
      <c r="A9" s="756" t="s">
        <v>53</v>
      </c>
      <c r="B9" s="759" t="s">
        <v>52</v>
      </c>
      <c r="C9" s="759" t="s">
        <v>15</v>
      </c>
      <c r="D9" s="759"/>
      <c r="E9" s="759"/>
      <c r="F9" s="759"/>
      <c r="G9" s="759"/>
      <c r="H9" s="759" t="s">
        <v>16</v>
      </c>
      <c r="I9" s="759" t="s">
        <v>17</v>
      </c>
      <c r="J9" s="759"/>
      <c r="K9" s="759"/>
      <c r="L9" s="761" t="s">
        <v>18</v>
      </c>
    </row>
    <row r="10" spans="1:12" s="9" customFormat="1" ht="114" customHeight="1" x14ac:dyDescent="0.2">
      <c r="A10" s="757"/>
      <c r="B10" s="760"/>
      <c r="C10" s="760" t="s">
        <v>19</v>
      </c>
      <c r="D10" s="760"/>
      <c r="E10" s="760" t="s">
        <v>20</v>
      </c>
      <c r="F10" s="760"/>
      <c r="G10" s="760" t="s">
        <v>21</v>
      </c>
      <c r="H10" s="760"/>
      <c r="I10" s="10"/>
      <c r="J10" s="10"/>
      <c r="K10" s="10"/>
      <c r="L10" s="762"/>
    </row>
    <row r="11" spans="1:12" s="9" customFormat="1" ht="25.5" x14ac:dyDescent="0.2">
      <c r="A11" s="757"/>
      <c r="B11" s="760"/>
      <c r="C11" s="10" t="s">
        <v>22</v>
      </c>
      <c r="D11" s="10" t="s">
        <v>23</v>
      </c>
      <c r="E11" s="10" t="s">
        <v>22</v>
      </c>
      <c r="F11" s="10" t="s">
        <v>23</v>
      </c>
      <c r="G11" s="760"/>
      <c r="H11" s="760"/>
      <c r="I11" s="10" t="s">
        <v>24</v>
      </c>
      <c r="J11" s="10" t="s">
        <v>25</v>
      </c>
      <c r="K11" s="10" t="s">
        <v>26</v>
      </c>
      <c r="L11" s="762"/>
    </row>
    <row r="12" spans="1:12" s="1" customFormat="1" ht="18.75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12"/>
    </row>
    <row r="13" spans="1:12" s="1" customFormat="1" ht="18.75" x14ac:dyDescent="0.2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12"/>
    </row>
    <row r="14" spans="1:12" ht="19.5" thickBot="1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6"/>
    </row>
    <row r="17" spans="1:7" ht="18.75" x14ac:dyDescent="0.25">
      <c r="A17" s="36" t="s">
        <v>64</v>
      </c>
      <c r="F17" s="34" t="s">
        <v>69</v>
      </c>
    </row>
    <row r="18" spans="1:7" ht="18.75" x14ac:dyDescent="0.25">
      <c r="A18" s="34" t="s">
        <v>31</v>
      </c>
      <c r="C18" s="35" t="s">
        <v>65</v>
      </c>
      <c r="D18" s="35" t="s">
        <v>66</v>
      </c>
      <c r="F18" s="35" t="s">
        <v>67</v>
      </c>
      <c r="G18" s="35" t="s">
        <v>68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view="pageBreakPreview" topLeftCell="D1" zoomScaleNormal="100" zoomScaleSheetLayoutView="100" zoomScalePageLayoutView="50" workbookViewId="0">
      <selection activeCell="A2" sqref="A2:Q2"/>
    </sheetView>
  </sheetViews>
  <sheetFormatPr defaultRowHeight="15" x14ac:dyDescent="0.25"/>
  <cols>
    <col min="1" max="1" width="31.28515625" style="50" customWidth="1"/>
    <col min="2" max="2" width="15.5703125" style="1" customWidth="1"/>
    <col min="3" max="3" width="17.28515625" style="1" customWidth="1"/>
    <col min="4" max="4" width="17" style="1" customWidth="1"/>
    <col min="5" max="5" width="16.5703125" style="1" bestFit="1" customWidth="1"/>
    <col min="6" max="6" width="15.7109375" style="1" customWidth="1"/>
    <col min="7" max="7" width="17.5703125" style="1" customWidth="1"/>
    <col min="8" max="8" width="16.42578125" style="1" customWidth="1"/>
    <col min="9" max="9" width="16.5703125" style="1" bestFit="1" customWidth="1"/>
    <col min="10" max="10" width="16.140625" style="1" customWidth="1"/>
    <col min="11" max="11" width="17.140625" style="1" customWidth="1"/>
    <col min="12" max="12" width="16.28515625" style="1" customWidth="1"/>
    <col min="13" max="13" width="16.5703125" style="1" bestFit="1" customWidth="1"/>
    <col min="14" max="14" width="18" style="1" customWidth="1"/>
    <col min="15" max="15" width="17.7109375" style="1" customWidth="1"/>
    <col min="16" max="16" width="17.85546875" style="1" customWidth="1"/>
    <col min="17" max="17" width="16.5703125" style="1" bestFit="1" customWidth="1"/>
    <col min="18" max="18" width="14.85546875" style="1" bestFit="1" customWidth="1"/>
    <col min="19" max="16384" width="9.140625" style="1"/>
  </cols>
  <sheetData>
    <row r="1" spans="1:18" ht="96" customHeight="1" x14ac:dyDescent="0.3">
      <c r="O1" s="476" t="s">
        <v>469</v>
      </c>
      <c r="P1" s="476"/>
      <c r="Q1" s="476"/>
    </row>
    <row r="2" spans="1:18" ht="24" customHeight="1" x14ac:dyDescent="0.3">
      <c r="A2" s="477" t="s">
        <v>218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</row>
    <row r="3" spans="1:18" ht="17.25" customHeight="1" x14ac:dyDescent="0.25">
      <c r="A3" s="481" t="s">
        <v>41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spans="1:18" x14ac:dyDescent="0.25">
      <c r="A4" s="478" t="s">
        <v>27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</row>
    <row r="5" spans="1:18" s="6" customFormat="1" ht="24" customHeight="1" x14ac:dyDescent="0.25">
      <c r="A5" s="479" t="s">
        <v>51</v>
      </c>
      <c r="B5" s="480" t="s">
        <v>44</v>
      </c>
      <c r="C5" s="480"/>
      <c r="D5" s="480"/>
      <c r="E5" s="480"/>
      <c r="F5" s="480" t="s">
        <v>45</v>
      </c>
      <c r="G5" s="480"/>
      <c r="H5" s="480"/>
      <c r="I5" s="480"/>
      <c r="J5" s="480" t="s">
        <v>46</v>
      </c>
      <c r="K5" s="480"/>
      <c r="L5" s="480"/>
      <c r="M5" s="480"/>
      <c r="N5" s="480" t="s">
        <v>49</v>
      </c>
      <c r="O5" s="480"/>
      <c r="P5" s="480"/>
      <c r="Q5" s="480"/>
    </row>
    <row r="6" spans="1:18" s="6" customFormat="1" ht="46.5" customHeight="1" x14ac:dyDescent="0.25">
      <c r="A6" s="479"/>
      <c r="B6" s="398" t="s">
        <v>47</v>
      </c>
      <c r="C6" s="398" t="s">
        <v>48</v>
      </c>
      <c r="D6" s="398" t="s">
        <v>106</v>
      </c>
      <c r="E6" s="393" t="s">
        <v>28</v>
      </c>
      <c r="F6" s="398" t="s">
        <v>47</v>
      </c>
      <c r="G6" s="398" t="s">
        <v>48</v>
      </c>
      <c r="H6" s="398" t="s">
        <v>106</v>
      </c>
      <c r="I6" s="393" t="s">
        <v>28</v>
      </c>
      <c r="J6" s="398" t="s">
        <v>47</v>
      </c>
      <c r="K6" s="398" t="s">
        <v>48</v>
      </c>
      <c r="L6" s="398" t="s">
        <v>106</v>
      </c>
      <c r="M6" s="393" t="s">
        <v>28</v>
      </c>
      <c r="N6" s="398" t="s">
        <v>47</v>
      </c>
      <c r="O6" s="398" t="s">
        <v>48</v>
      </c>
      <c r="P6" s="398" t="s">
        <v>106</v>
      </c>
      <c r="Q6" s="393" t="s">
        <v>28</v>
      </c>
    </row>
    <row r="7" spans="1:18" ht="44.25" customHeight="1" x14ac:dyDescent="0.25">
      <c r="A7" s="394" t="s">
        <v>50</v>
      </c>
      <c r="B7" s="389">
        <f>B8+B9</f>
        <v>34531.946160000007</v>
      </c>
      <c r="C7" s="389">
        <f t="shared" ref="C7:I7" si="0">C8+C9</f>
        <v>343048.86205</v>
      </c>
      <c r="D7" s="389">
        <f t="shared" si="0"/>
        <v>451.81589000000002</v>
      </c>
      <c r="E7" s="389">
        <f>E8+E9</f>
        <v>378032.6240999999</v>
      </c>
      <c r="F7" s="389">
        <f t="shared" si="0"/>
        <v>36428.825959999995</v>
      </c>
      <c r="G7" s="389">
        <f t="shared" si="0"/>
        <v>100132.26430000001</v>
      </c>
      <c r="H7" s="389">
        <f t="shared" si="0"/>
        <v>1673.8197</v>
      </c>
      <c r="I7" s="389">
        <f t="shared" si="0"/>
        <v>138234.90996000002</v>
      </c>
      <c r="J7" s="389">
        <f>J8+J9</f>
        <v>19156.46197</v>
      </c>
      <c r="K7" s="389">
        <f t="shared" ref="K7:L7" si="1">K8+K9</f>
        <v>92251.329960000003</v>
      </c>
      <c r="L7" s="389">
        <f t="shared" si="1"/>
        <v>1881.4485299999999</v>
      </c>
      <c r="M7" s="389">
        <f>M8+M9</f>
        <v>113289.24046</v>
      </c>
      <c r="N7" s="389">
        <f>B7+F7+J7</f>
        <v>90117.234090000013</v>
      </c>
      <c r="O7" s="389">
        <f t="shared" ref="O7:P7" si="2">C7+G7+K7</f>
        <v>535432.45631000004</v>
      </c>
      <c r="P7" s="389">
        <f t="shared" si="2"/>
        <v>4007.0841199999995</v>
      </c>
      <c r="Q7" s="389">
        <f>N7+O7+P7</f>
        <v>629556.77452000009</v>
      </c>
      <c r="R7" s="392"/>
    </row>
    <row r="8" spans="1:18" ht="52.5" customHeight="1" x14ac:dyDescent="0.25">
      <c r="A8" s="394" t="s">
        <v>42</v>
      </c>
      <c r="B8" s="389">
        <f>'прил 2'!C93+'прил 2'!C92+'прил 2'!C87+'прил 2'!C85+'прил 2'!C76+'прил 2'!C75+'прил 2'!C70+'прил 2'!C68+'прил 2'!C62+'прил 2'!C61+'прил 2'!C60+'прил 2'!C59+'прил 2'!C58+'прил 2'!C46+'прил 2'!C45+'прил 2'!C44+'прил 2'!C37+'прил 2'!C36+'прил 2'!C14+'прил 2'!C13</f>
        <v>18199.537060000002</v>
      </c>
      <c r="C8" s="389">
        <f>'прил 2'!D93+'прил 2'!D92+'прил 2'!D87+'прил 2'!D85+'прил 2'!D76+'прил 2'!D75+'прил 2'!D70+'прил 2'!D68+'прил 2'!D62+'прил 2'!D61+'прил 2'!D60+'прил 2'!D59+'прил 2'!D58+'прил 2'!D46+'прил 2'!D45+'прил 2'!D44+'прил 2'!D37+'прил 2'!D36+'прил 2'!D14+'прил 2'!D13+'прил 2'!D64</f>
        <v>327595.86028000002</v>
      </c>
      <c r="D8" s="389">
        <f>'прил 2'!E93+'прил 2'!E92+'прил 2'!E87+'прил 2'!E85+'прил 2'!E76+'прил 2'!E75+'прил 2'!E70+'прил 2'!E68+'прил 2'!E62+'прил 2'!E61+'прил 2'!E60+'прил 2'!E59+'прил 2'!E58+'прил 2'!E46+'прил 2'!E45+'прил 2'!E44+'прил 2'!E37+'прил 2'!E36+'прил 2'!E14+'прил 2'!E13+'прил 2'!E64</f>
        <v>0</v>
      </c>
      <c r="E8" s="389">
        <f>'прил 2'!F93+'прил 2'!F92+'прил 2'!F87+'прил 2'!F85+'прил 2'!F76+'прил 2'!F75+'прил 2'!F70+'прил 2'!F68+'прил 2'!F62+'прил 2'!F61+'прил 2'!F60+'прил 2'!F59+'прил 2'!F58+'прил 2'!F46+'прил 2'!F45+'прил 2'!F44+'прил 2'!F37+'прил 2'!F36+'прил 2'!F14+'прил 2'!F13+'прил 2'!F64</f>
        <v>345795.39733999991</v>
      </c>
      <c r="F8" s="389">
        <f>'прил 2'!G93+'прил 2'!G92+'прил 2'!G87+'прил 2'!G85+'прил 2'!G76+'прил 2'!G75+'прил 2'!G70+'прил 2'!G68+'прил 2'!G62+'прил 2'!G61+'прил 2'!G60+'прил 2'!G59+'прил 2'!G58+'прил 2'!G46+'прил 2'!G45+'прил 2'!G44+'прил 2'!G37+'прил 2'!G36+'прил 2'!G14+'прил 2'!G13+'прил 2'!G64+'прил 2'!G55</f>
        <v>20625.348889999997</v>
      </c>
      <c r="G8" s="389">
        <f>'прил 2'!H93+'прил 2'!H92+'прил 2'!H87+'прил 2'!H85+'прил 2'!H76+'прил 2'!H75+'прил 2'!H70+'прил 2'!H68+'прил 2'!H62+'прил 2'!H61+'прил 2'!H60+'прил 2'!H59+'прил 2'!H58+'прил 2'!H46+'прил 2'!H45+'прил 2'!H44+'прил 2'!H37+'прил 2'!H36+'прил 2'!H14+'прил 2'!H13+'прил 2'!H64+'прил 2'!H55</f>
        <v>66812.348729999998</v>
      </c>
      <c r="H8" s="389">
        <f>'прил 2'!I93+'прил 2'!I92+'прил 2'!I87+'прил 2'!I85+'прил 2'!I76+'прил 2'!I75+'прил 2'!I70+'прил 2'!I68+'прил 2'!I62+'прил 2'!I61+'прил 2'!I60+'прил 2'!I59+'прил 2'!I58+'прил 2'!I46+'прил 2'!I45+'прил 2'!I44+'прил 2'!I37+'прил 2'!I36+'прил 2'!I14+'прил 2'!I13+'прил 2'!I64+'прил 2'!I55</f>
        <v>0</v>
      </c>
      <c r="I8" s="389">
        <f>'прил 2'!J93+'прил 2'!J92+'прил 2'!J87+'прил 2'!J85+'прил 2'!J76+'прил 2'!J75+'прил 2'!J70+'прил 2'!J68+'прил 2'!J62+'прил 2'!J61+'прил 2'!J60+'прил 2'!J59+'прил 2'!J58+'прил 2'!J46+'прил 2'!J45+'прил 2'!J44+'прил 2'!J37+'прил 2'!J36+'прил 2'!J14+'прил 2'!J13+'прил 2'!J64+'прил 2'!J55</f>
        <v>87437.697620000006</v>
      </c>
      <c r="J8" s="389">
        <f>'прил 2'!K93+'прил 2'!K92+'прил 2'!K87+'прил 2'!K85+'прил 2'!K76+'прил 2'!K75+'прил 2'!K70+'прил 2'!K68+'прил 2'!K62+'прил 2'!K61+'прил 2'!K60+'прил 2'!K59+'прил 2'!K58+'прил 2'!K46+'прил 2'!K45+'прил 2'!K44+'прил 2'!K37+'прил 2'!K36+'прил 2'!K14+'прил 2'!K13+'прил 2'!K64+'прил 2'!K55</f>
        <v>11214.41625</v>
      </c>
      <c r="K8" s="389">
        <f>'прил 2'!L93+'прил 2'!L92+'прил 2'!L87+'прил 2'!L85+'прил 2'!L76+'прил 2'!L75+'прил 2'!L70+'прил 2'!L68+'прил 2'!L62+'прил 2'!L61+'прил 2'!L60+'прил 2'!L59+'прил 2'!L58+'прил 2'!L46+'прил 2'!L45+'прил 2'!L44+'прил 2'!L37+'прил 2'!L36+'прил 2'!L14+'прил 2'!L13+'прил 2'!L64+'прил 2'!L55</f>
        <v>76216.383350000004</v>
      </c>
      <c r="L8" s="389">
        <f>'прил 2'!M93+'прил 2'!M92+'прил 2'!M87+'прил 2'!M85+'прил 2'!M76+'прил 2'!M75+'прил 2'!M70+'прил 2'!M68+'прил 2'!M62+'прил 2'!M61+'прил 2'!M60+'прил 2'!M59+'прил 2'!M58+'прил 2'!M46+'прил 2'!M45+'прил 2'!M44+'прил 2'!M37+'прил 2'!M36+'прил 2'!M14+'прил 2'!M13+'прил 2'!M64+'прил 2'!M55</f>
        <v>0</v>
      </c>
      <c r="M8" s="389">
        <f>'прил 2'!N93+'прил 2'!N92+'прил 2'!N87+'прил 2'!N85+'прил 2'!N76+'прил 2'!N75+'прил 2'!N70+'прил 2'!N68+'прил 2'!N62+'прил 2'!N61+'прил 2'!N60+'прил 2'!N59+'прил 2'!N58+'прил 2'!N46+'прил 2'!N45+'прил 2'!N44+'прил 2'!N37+'прил 2'!N36+'прил 2'!N14+'прил 2'!N13+'прил 2'!N64+'прил 2'!N55</f>
        <v>87430.799599999998</v>
      </c>
      <c r="N8" s="389">
        <f>'прил 2'!O93+'прил 2'!O92+'прил 2'!O87+'прил 2'!O85+'прил 2'!O76+'прил 2'!O75+'прил 2'!O70+'прил 2'!O68+'прил 2'!O62+'прил 2'!O61+'прил 2'!O60+'прил 2'!O59+'прил 2'!O58+'прил 2'!O46+'прил 2'!O45+'прил 2'!O44+'прил 2'!O37+'прил 2'!O36+'прил 2'!O14+'прил 2'!O13+'прил 2'!O64+'прил 2'!O55</f>
        <v>50039.302199999991</v>
      </c>
      <c r="O8" s="389">
        <f>'прил 2'!P93+'прил 2'!P92+'прил 2'!P87+'прил 2'!P85+'прил 2'!P76+'прил 2'!P75+'прил 2'!P70+'прил 2'!P68+'прил 2'!P62+'прил 2'!P61+'прил 2'!P60+'прил 2'!P59+'прил 2'!P58+'прил 2'!P46+'прил 2'!P45+'прил 2'!P44+'прил 2'!P37+'прил 2'!P36+'прил 2'!P14+'прил 2'!P13+'прил 2'!P64+'прил 2'!P55</f>
        <v>470624.59236000007</v>
      </c>
      <c r="P8" s="389">
        <f>'прил 2'!Q93+'прил 2'!Q92+'прил 2'!Q87+'прил 2'!Q85+'прил 2'!Q76+'прил 2'!Q75+'прил 2'!Q70+'прил 2'!Q68+'прил 2'!Q62+'прил 2'!Q61+'прил 2'!Q60+'прил 2'!Q59+'прил 2'!Q58+'прил 2'!Q46+'прил 2'!Q45+'прил 2'!Q44+'прил 2'!Q37+'прил 2'!Q36+'прил 2'!Q14+'прил 2'!Q13+'прил 2'!Q64+'прил 2'!Q55</f>
        <v>0</v>
      </c>
      <c r="Q8" s="389">
        <f>'прил 2'!R93+'прил 2'!R92+'прил 2'!R87+'прил 2'!R85+'прил 2'!R76+'прил 2'!R75+'прил 2'!R70+'прил 2'!R68+'прил 2'!R62+'прил 2'!R61+'прил 2'!R60+'прил 2'!R59+'прил 2'!R58+'прил 2'!R46+'прил 2'!R45+'прил 2'!R44+'прил 2'!R37+'прил 2'!R36+'прил 2'!R14+'прил 2'!R13+'прил 2'!R64+'прил 2'!R55</f>
        <v>520663.89455999999</v>
      </c>
    </row>
    <row r="9" spans="1:18" ht="57.75" customHeight="1" x14ac:dyDescent="0.25">
      <c r="A9" s="394" t="s">
        <v>43</v>
      </c>
      <c r="B9" s="389">
        <f>SUM(B10:B17)</f>
        <v>16332.409100000001</v>
      </c>
      <c r="C9" s="389">
        <f t="shared" ref="C9:E9" si="3">SUM(C10:C17)</f>
        <v>15453.001770000001</v>
      </c>
      <c r="D9" s="389">
        <f t="shared" si="3"/>
        <v>451.81589000000002</v>
      </c>
      <c r="E9" s="389">
        <f t="shared" si="3"/>
        <v>32237.226759999998</v>
      </c>
      <c r="F9" s="389">
        <f t="shared" ref="F9:I9" si="4">SUM(F10:F17)</f>
        <v>15803.477069999999</v>
      </c>
      <c r="G9" s="389">
        <f t="shared" si="4"/>
        <v>33319.915570000005</v>
      </c>
      <c r="H9" s="389">
        <f t="shared" si="4"/>
        <v>1673.8197</v>
      </c>
      <c r="I9" s="389">
        <f t="shared" si="4"/>
        <v>50797.212340000005</v>
      </c>
      <c r="J9" s="389">
        <f t="shared" ref="J9:L9" si="5">SUM(J10:J17)</f>
        <v>7942.0457199999992</v>
      </c>
      <c r="K9" s="389">
        <f t="shared" si="5"/>
        <v>16034.946609999999</v>
      </c>
      <c r="L9" s="389">
        <f t="shared" si="5"/>
        <v>1881.4485299999999</v>
      </c>
      <c r="M9" s="389">
        <f>J9+K9+L9</f>
        <v>25858.440859999999</v>
      </c>
      <c r="N9" s="389">
        <f t="shared" ref="N9:N11" si="6">B9+F9+J9</f>
        <v>40077.93189</v>
      </c>
      <c r="O9" s="389">
        <f t="shared" ref="O9:O11" si="7">C9+G9+K9</f>
        <v>64807.863950000006</v>
      </c>
      <c r="P9" s="389">
        <f t="shared" ref="P9:P11" si="8">D9+H9+L9</f>
        <v>4007.0841199999995</v>
      </c>
      <c r="Q9" s="389">
        <f t="shared" ref="Q9:Q11" si="9">N9+O9+P9</f>
        <v>108892.87996000001</v>
      </c>
    </row>
    <row r="10" spans="1:18" s="39" customFormat="1" ht="15.75" hidden="1" x14ac:dyDescent="0.25">
      <c r="A10" s="388" t="str">
        <f>'Приложение 1'!A15</f>
        <v>п. Субботники</v>
      </c>
      <c r="B10" s="389">
        <f>'Приложение 1'!C15</f>
        <v>0</v>
      </c>
      <c r="C10" s="389">
        <f>'Приложение 1'!D15</f>
        <v>0</v>
      </c>
      <c r="D10" s="389">
        <f>'Приложение 1'!E15</f>
        <v>0</v>
      </c>
      <c r="E10" s="389">
        <f>'Приложение 1'!F15</f>
        <v>0</v>
      </c>
      <c r="F10" s="389">
        <v>0</v>
      </c>
      <c r="G10" s="389">
        <v>0</v>
      </c>
      <c r="H10" s="389">
        <v>0</v>
      </c>
      <c r="I10" s="389">
        <v>0</v>
      </c>
      <c r="J10" s="389">
        <f>'Приложение 1'!K15</f>
        <v>0</v>
      </c>
      <c r="K10" s="389">
        <f>'Приложение 1'!L15</f>
        <v>0</v>
      </c>
      <c r="L10" s="389">
        <f>'Приложение 1'!M15</f>
        <v>0</v>
      </c>
      <c r="M10" s="389">
        <f>'Приложение 1'!N15</f>
        <v>0</v>
      </c>
      <c r="N10" s="389">
        <f t="shared" si="6"/>
        <v>0</v>
      </c>
      <c r="O10" s="389">
        <f t="shared" si="7"/>
        <v>0</v>
      </c>
      <c r="P10" s="389">
        <f t="shared" si="8"/>
        <v>0</v>
      </c>
      <c r="Q10" s="389">
        <f t="shared" si="9"/>
        <v>0</v>
      </c>
    </row>
    <row r="11" spans="1:18" s="39" customFormat="1" ht="15.75" hidden="1" x14ac:dyDescent="0.25">
      <c r="A11" s="388" t="str">
        <f>'Приложение 1'!A16</f>
        <v xml:space="preserve"> д. Зайцы</v>
      </c>
      <c r="B11" s="389">
        <f>'Приложение 1'!C16</f>
        <v>0</v>
      </c>
      <c r="C11" s="389">
        <f>'Приложение 1'!D16</f>
        <v>0</v>
      </c>
      <c r="D11" s="389">
        <f>'Приложение 1'!E16</f>
        <v>0</v>
      </c>
      <c r="E11" s="389">
        <f>'Приложение 1'!F16</f>
        <v>0</v>
      </c>
      <c r="F11" s="389">
        <f>'Приложение 1'!G16</f>
        <v>0</v>
      </c>
      <c r="G11" s="389">
        <f>'Приложение 1'!H16</f>
        <v>0</v>
      </c>
      <c r="H11" s="389">
        <f>'Приложение 1'!I16</f>
        <v>0</v>
      </c>
      <c r="I11" s="389">
        <f>'Приложение 1'!J16</f>
        <v>0</v>
      </c>
      <c r="J11" s="389">
        <v>0</v>
      </c>
      <c r="K11" s="389">
        <v>0</v>
      </c>
      <c r="L11" s="389">
        <v>0</v>
      </c>
      <c r="M11" s="389">
        <v>0</v>
      </c>
      <c r="N11" s="389">
        <f t="shared" si="6"/>
        <v>0</v>
      </c>
      <c r="O11" s="389">
        <f t="shared" si="7"/>
        <v>0</v>
      </c>
      <c r="P11" s="389">
        <f t="shared" si="8"/>
        <v>0</v>
      </c>
      <c r="Q11" s="389">
        <f t="shared" si="9"/>
        <v>0</v>
      </c>
    </row>
    <row r="12" spans="1:18" ht="31.5" x14ac:dyDescent="0.25">
      <c r="A12" s="395" t="s">
        <v>70</v>
      </c>
      <c r="B12" s="390">
        <f>'прил 2'!C17</f>
        <v>280.41913</v>
      </c>
      <c r="C12" s="390">
        <f>'прил 2'!D17</f>
        <v>280.41913</v>
      </c>
      <c r="D12" s="390">
        <f>'прил 2'!E17</f>
        <v>0</v>
      </c>
      <c r="E12" s="390">
        <f>'прил 2'!F17</f>
        <v>560.83825999999999</v>
      </c>
      <c r="F12" s="390">
        <f>'прил 2'!G17</f>
        <v>0</v>
      </c>
      <c r="G12" s="390">
        <f>'прил 2'!H17</f>
        <v>0</v>
      </c>
      <c r="H12" s="390">
        <f>'прил 2'!I17</f>
        <v>0</v>
      </c>
      <c r="I12" s="390">
        <f>'прил 2'!J17</f>
        <v>0</v>
      </c>
      <c r="J12" s="390">
        <f>'прил 2'!K17</f>
        <v>0</v>
      </c>
      <c r="K12" s="390">
        <f>'прил 2'!L17</f>
        <v>0</v>
      </c>
      <c r="L12" s="390">
        <f>'прил 2'!M17</f>
        <v>0</v>
      </c>
      <c r="M12" s="390">
        <f>'прил 2'!N17</f>
        <v>0</v>
      </c>
      <c r="N12" s="390">
        <f>'прил 2'!O17</f>
        <v>280.41913</v>
      </c>
      <c r="O12" s="390">
        <f>'прил 2'!P17</f>
        <v>280.41913</v>
      </c>
      <c r="P12" s="390">
        <f>'прил 2'!Q17</f>
        <v>0</v>
      </c>
      <c r="Q12" s="390">
        <f>'прил 2'!R17</f>
        <v>560.83825999999999</v>
      </c>
    </row>
    <row r="13" spans="1:18" ht="31.5" x14ac:dyDescent="0.25">
      <c r="A13" s="395" t="s">
        <v>72</v>
      </c>
      <c r="B13" s="390">
        <f>'прил 2'!C20+'прил 2'!C51+'прил 2'!C52+'прил 2'!C78+'прил 2'!C82</f>
        <v>9543.1682199999996</v>
      </c>
      <c r="C13" s="390">
        <f>'прил 2'!D20+'прил 2'!D51+'прил 2'!D52+'прил 2'!D78+'прил 2'!D82</f>
        <v>9243.1682199999996</v>
      </c>
      <c r="D13" s="390">
        <f>'прил 2'!E20+'прил 2'!E51+'прил 2'!E52+'прил 2'!E78+'прил 2'!E82</f>
        <v>0</v>
      </c>
      <c r="E13" s="390">
        <f>'прил 2'!F20+'прил 2'!F51+'прил 2'!F52+'прил 2'!F78+'прил 2'!F82</f>
        <v>18786.336439999999</v>
      </c>
      <c r="F13" s="390">
        <f>'прил 2'!G20+'прил 2'!G51+'прил 2'!G52+'прил 2'!G78+'прил 2'!G82</f>
        <v>2319.1815000000001</v>
      </c>
      <c r="G13" s="390">
        <f>'прил 2'!H20+'прил 2'!H51+'прил 2'!H52+'прил 2'!H78+'прил 2'!H82</f>
        <v>7857.5445</v>
      </c>
      <c r="H13" s="390">
        <f>'прил 2'!I20+'прил 2'!I51+'прил 2'!I52+'прил 2'!I78+'прил 2'!I82</f>
        <v>0</v>
      </c>
      <c r="I13" s="390">
        <f>'прил 2'!J20+'прил 2'!J51+'прил 2'!J52+'прил 2'!J78+'прил 2'!J82</f>
        <v>10176.726000000001</v>
      </c>
      <c r="J13" s="390">
        <f>'прил 2'!K20+'прил 2'!K51+'прил 2'!K52+'прил 2'!K78+'прил 2'!K82</f>
        <v>0</v>
      </c>
      <c r="K13" s="390">
        <f>'прил 2'!L20+'прил 2'!L51+'прил 2'!L52+'прил 2'!L78+'прил 2'!L82</f>
        <v>8224.9</v>
      </c>
      <c r="L13" s="390">
        <f>'прил 2'!M20+'прил 2'!M51+'прил 2'!M52+'прил 2'!M78+'прил 2'!M82</f>
        <v>0</v>
      </c>
      <c r="M13" s="390">
        <f>'прил 2'!N20+'прил 2'!N51+'прил 2'!N52+'прил 2'!N78+'прил 2'!N82</f>
        <v>8224.9</v>
      </c>
      <c r="N13" s="390">
        <f>'прил 2'!O20+'прил 2'!O51+'прил 2'!O52+'прил 2'!O78+'прил 2'!O82</f>
        <v>11862.34972</v>
      </c>
      <c r="O13" s="390">
        <f>'прил 2'!P20+'прил 2'!P51+'прил 2'!P52+'прил 2'!P78+'прил 2'!P82</f>
        <v>25325.612719999997</v>
      </c>
      <c r="P13" s="390">
        <f>'прил 2'!Q20+'прил 2'!Q51+'прил 2'!Q52+'прил 2'!Q78+'прил 2'!Q82</f>
        <v>0</v>
      </c>
      <c r="Q13" s="390">
        <f>'прил 2'!R20+'прил 2'!R51+'прил 2'!R52+'прил 2'!R78+'прил 2'!R82</f>
        <v>37487.962440000003</v>
      </c>
    </row>
    <row r="14" spans="1:18" ht="31.5" x14ac:dyDescent="0.25">
      <c r="A14" s="395" t="s">
        <v>74</v>
      </c>
      <c r="B14" s="390">
        <f>'прил 2'!C23+'прил 2'!C24+'прил 2'!C88+'прил 2'!C89</f>
        <v>300</v>
      </c>
      <c r="C14" s="390">
        <f>'прил 2'!D23+'прил 2'!D24+'прил 2'!D88+'прил 2'!D89</f>
        <v>0</v>
      </c>
      <c r="D14" s="390">
        <f>'прил 2'!E23+'прил 2'!E24+'прил 2'!E88+'прил 2'!E89</f>
        <v>0</v>
      </c>
      <c r="E14" s="390">
        <f>'прил 2'!F23+'прил 2'!F24+'прил 2'!F88+'прил 2'!F89</f>
        <v>300</v>
      </c>
      <c r="F14" s="390">
        <f>'прил 2'!G23+'прил 2'!G24+'прил 2'!G88+'прил 2'!G89</f>
        <v>7094.3114999999998</v>
      </c>
      <c r="G14" s="390">
        <f>'прил 2'!H23+'прил 2'!H24+'прил 2'!H88+'прил 2'!H89</f>
        <v>19013.656500000001</v>
      </c>
      <c r="H14" s="390">
        <f>'прил 2'!I23+'прил 2'!I24+'прил 2'!I88+'прил 2'!I89</f>
        <v>0</v>
      </c>
      <c r="I14" s="390">
        <f>'прил 2'!J23+'прил 2'!J24+'прил 2'!J88+'прил 2'!J89</f>
        <v>26107.968000000001</v>
      </c>
      <c r="J14" s="390">
        <f>'прил 2'!K23+'прил 2'!K24+'прил 2'!K88+'прил 2'!K89</f>
        <v>377.58100000000002</v>
      </c>
      <c r="K14" s="390">
        <f>'прил 2'!L23+'прил 2'!L24+'прил 2'!L88+'прил 2'!L89</f>
        <v>377.58100000000002</v>
      </c>
      <c r="L14" s="390">
        <f>'прил 2'!M23+'прил 2'!M24+'прил 2'!M88+'прил 2'!M89</f>
        <v>0</v>
      </c>
      <c r="M14" s="390">
        <f>'прил 2'!N23+'прил 2'!N24+'прил 2'!N88+'прил 2'!N89</f>
        <v>755.16200000000003</v>
      </c>
      <c r="N14" s="390">
        <f>'прил 2'!O23+'прил 2'!O24+'прил 2'!O88+'прил 2'!O89</f>
        <v>7771.8924999999999</v>
      </c>
      <c r="O14" s="390">
        <f>'прил 2'!P23+'прил 2'!P24+'прил 2'!P88+'прил 2'!P89</f>
        <v>19391.237500000003</v>
      </c>
      <c r="P14" s="390">
        <f>'прил 2'!Q23+'прил 2'!Q24+'прил 2'!Q88+'прил 2'!Q89</f>
        <v>0</v>
      </c>
      <c r="Q14" s="390">
        <f>'прил 2'!R23+'прил 2'!R24+'прил 2'!R88+'прил 2'!R89</f>
        <v>27163.130000000005</v>
      </c>
    </row>
    <row r="15" spans="1:18" ht="31.5" x14ac:dyDescent="0.25">
      <c r="A15" s="395" t="s">
        <v>75</v>
      </c>
      <c r="B15" s="390">
        <f>'прил 2'!C40+'прил 2'!C41+'прил 2'!C25+'прил 2'!C26+'прил 2'!C27</f>
        <v>3480.549</v>
      </c>
      <c r="C15" s="390">
        <f>'прил 2'!D40+'прил 2'!D41+'прил 2'!D25+'прил 2'!D26+'прил 2'!D27</f>
        <v>3089.7350000000001</v>
      </c>
      <c r="D15" s="390">
        <f>'прил 2'!E40+'прил 2'!E41+'прил 2'!E25+'прил 2'!E26+'прил 2'!E27</f>
        <v>0</v>
      </c>
      <c r="E15" s="390">
        <f>'прил 2'!F40+'прил 2'!F41+'прил 2'!F25+'прил 2'!F26+'прил 2'!F27</f>
        <v>6570.2839999999997</v>
      </c>
      <c r="F15" s="390">
        <f>'прил 2'!G40+'прил 2'!G41+'прил 2'!G25+'прил 2'!G26+'прил 2'!G27+'прил 2'!G28</f>
        <v>2668.5383999999999</v>
      </c>
      <c r="G15" s="390">
        <f>'прил 2'!H40+'прил 2'!H41+'прил 2'!H25+'прил 2'!H26+'прил 2'!H27+'прил 2'!H28</f>
        <v>2668.5383999999999</v>
      </c>
      <c r="H15" s="390">
        <f>'прил 2'!I40+'прил 2'!I41+'прил 2'!I25+'прил 2'!I26+'прил 2'!I27</f>
        <v>0</v>
      </c>
      <c r="I15" s="390">
        <f>'прил 2'!J40+'прил 2'!J41+'прил 2'!J25+'прил 2'!J26+'прил 2'!J27+'прил 2'!J28</f>
        <v>5337.0767999999998</v>
      </c>
      <c r="J15" s="390">
        <f>'прил 2'!K40+'прил 2'!K41+'прил 2'!K25+'прил 2'!K26+'прил 2'!K27</f>
        <v>1149.6779999999999</v>
      </c>
      <c r="K15" s="390">
        <f>'прил 2'!L40+'прил 2'!L41+'прил 2'!L25+'прил 2'!L26+'прил 2'!L27</f>
        <v>1149.6779999999999</v>
      </c>
      <c r="L15" s="390">
        <f>'прил 2'!M40+'прил 2'!M41+'прил 2'!M25+'прил 2'!M26+'прил 2'!M27</f>
        <v>0</v>
      </c>
      <c r="M15" s="390">
        <f>'прил 2'!N40+'прил 2'!N41+'прил 2'!N25+'прил 2'!N26+'прил 2'!N27</f>
        <v>2299.3559999999998</v>
      </c>
      <c r="N15" s="390">
        <f>'прил 2'!O40+'прил 2'!O41+'прил 2'!O25+'прил 2'!O26+'прил 2'!O27+'прил 2'!O28</f>
        <v>7298.7654000000002</v>
      </c>
      <c r="O15" s="390">
        <f>'прил 2'!P40+'прил 2'!P41+'прил 2'!P25+'прил 2'!P26+'прил 2'!P27+'прил 2'!P28</f>
        <v>6907.9513999999999</v>
      </c>
      <c r="P15" s="390">
        <f>'прил 2'!Q40+'прил 2'!Q41+'прил 2'!Q25+'прил 2'!Q26+'прил 2'!Q27</f>
        <v>0</v>
      </c>
      <c r="Q15" s="390">
        <f>'прил 2'!R40+'прил 2'!R41+'прил 2'!R25+'прил 2'!R26+'прил 2'!R27+'прил 2'!R28</f>
        <v>14206.7168</v>
      </c>
    </row>
    <row r="16" spans="1:18" ht="31.5" x14ac:dyDescent="0.25">
      <c r="A16" s="395" t="s">
        <v>78</v>
      </c>
      <c r="B16" s="390">
        <f>'прил 2'!C96++'прил 2'!C50+'прил 2'!C49+'прил 2'!C48+'прил 2'!C47+'прил 2'!C38+'прил 2'!C31+'прил 2'!C30+'прил 2'!C29</f>
        <v>2728.2727500000001</v>
      </c>
      <c r="C16" s="390">
        <f>'прил 2'!D96++'прил 2'!D50+'прил 2'!D49+'прил 2'!D48+'прил 2'!D47+'прил 2'!D38+'прил 2'!D31+'прил 2'!D30+'прил 2'!D29</f>
        <v>2839.6794199999999</v>
      </c>
      <c r="D16" s="390">
        <f>'прил 2'!E96++'прил 2'!E50+'прил 2'!E49+'прил 2'!E48+'прил 2'!E47+'прил 2'!E38+'прил 2'!E31+'прил 2'!E30+'прил 2'!E29</f>
        <v>451.81589000000002</v>
      </c>
      <c r="E16" s="390">
        <f>'прил 2'!F96++'прил 2'!F50+'прил 2'!F49+'прил 2'!F48+'прил 2'!F47+'прил 2'!F38+'прил 2'!F31+'прил 2'!F30+'прил 2'!F29</f>
        <v>6019.7680599999994</v>
      </c>
      <c r="F16" s="390">
        <f>'прил 2'!G96++'прил 2'!G50+'прил 2'!G49+'прил 2'!G48+'прил 2'!G47+'прил 2'!G38+'прил 2'!G31+'прил 2'!G30+'прил 2'!G29+'прил 2'!G32</f>
        <v>2054.80735</v>
      </c>
      <c r="G16" s="390">
        <f>'прил 2'!H96++'прил 2'!H50+'прил 2'!H49+'прил 2'!H48+'прил 2'!H47+'прил 2'!H38+'прил 2'!H31+'прил 2'!H30+'прил 2'!H29+'прил 2'!H32</f>
        <v>2094.69524</v>
      </c>
      <c r="H16" s="390">
        <f>'прил 2'!I96++'прил 2'!I50+'прил 2'!I49+'прил 2'!I48+'прил 2'!I47+'прил 2'!I38+'прил 2'!I31+'прил 2'!I30+'прил 2'!I29</f>
        <v>1136.80495</v>
      </c>
      <c r="I16" s="390">
        <f>'прил 2'!J96+'прил 2'!J32</f>
        <v>5286.3075399999998</v>
      </c>
      <c r="J16" s="390">
        <f>'прил 2'!K96++'прил 2'!K50+'прил 2'!K49+'прил 2'!K48+'прил 2'!K47+'прил 2'!K38+'прил 2'!K31+'прил 2'!K30+'прил 2'!K29</f>
        <v>422.07186999999999</v>
      </c>
      <c r="K16" s="390">
        <f>'прил 2'!L96++'прил 2'!L50+'прил 2'!L49+'прил 2'!L48+'прил 2'!L47+'прил 2'!L38+'прил 2'!L31+'прил 2'!L30+'прил 2'!L29</f>
        <v>488.08761000000004</v>
      </c>
      <c r="L16" s="390">
        <f>'прил 2'!M96++'прил 2'!M50+'прил 2'!M49+'прил 2'!M48+'прил 2'!M47+'прил 2'!M38+'прил 2'!M31+'прил 2'!M30+'прил 2'!M29</f>
        <v>1881.4485299999999</v>
      </c>
      <c r="M16" s="390">
        <f>'прил 2'!N96++'прил 2'!N50+'прил 2'!N49+'прил 2'!N48+'прил 2'!N47+'прил 2'!N38+'прил 2'!N31+'прил 2'!N30+'прил 2'!N29</f>
        <v>2791.6080099999999</v>
      </c>
      <c r="N16" s="390">
        <f>'прил 2'!O96++'прил 2'!O50+'прил 2'!O49+'прил 2'!O48+'прил 2'!O47+'прил 2'!O38+'прил 2'!O31+'прил 2'!O30+'прил 2'!O29+'прил 2'!O32</f>
        <v>5205.1519699999999</v>
      </c>
      <c r="O16" s="390">
        <f>'прил 2'!P96++'прил 2'!P50+'прил 2'!P49+'прил 2'!P48+'прил 2'!P47+'прил 2'!P38+'прил 2'!P31+'прил 2'!P30+'прил 2'!P29+'прил 2'!P32</f>
        <v>5422.4622699999991</v>
      </c>
      <c r="P16" s="390">
        <f>'прил 2'!Q96++'прил 2'!Q50+'прил 2'!Q49+'прил 2'!Q48+'прил 2'!Q47+'прил 2'!Q38+'прил 2'!Q31+'прил 2'!Q30+'прил 2'!Q29</f>
        <v>3470.0693700000002</v>
      </c>
      <c r="Q16" s="390">
        <f>'прил 2'!R96++'прил 2'!R50+'прил 2'!R49+'прил 2'!R48+'прил 2'!R47+'прил 2'!R38+'прил 2'!R31+'прил 2'!R30+'прил 2'!R29+'прил 2'!R32</f>
        <v>14097.68361</v>
      </c>
    </row>
    <row r="17" spans="1:17" s="2" customFormat="1" ht="31.5" x14ac:dyDescent="0.25">
      <c r="A17" s="395" t="s">
        <v>79</v>
      </c>
      <c r="B17" s="390">
        <f>'прил 2'!C33+'прил 2'!C97</f>
        <v>0</v>
      </c>
      <c r="C17" s="390">
        <f>'прил 2'!D33+'прил 2'!D97</f>
        <v>0</v>
      </c>
      <c r="D17" s="390">
        <f>'прил 2'!E33+'прил 2'!E97</f>
        <v>0</v>
      </c>
      <c r="E17" s="390">
        <f>'прил 2'!F33+'прил 2'!F97</f>
        <v>0</v>
      </c>
      <c r="F17" s="390">
        <f>'прил 2'!G33+'прил 2'!G97</f>
        <v>1666.63832</v>
      </c>
      <c r="G17" s="390">
        <f>'прил 2'!H33+'прил 2'!H97</f>
        <v>1685.4809300000002</v>
      </c>
      <c r="H17" s="390">
        <f>'прил 2'!I33+'прил 2'!I97</f>
        <v>537.01475000000005</v>
      </c>
      <c r="I17" s="390">
        <f>'прил 2'!J33+'прил 2'!J97</f>
        <v>3889.134</v>
      </c>
      <c r="J17" s="390">
        <f>'прил 2'!K33+'прил 2'!K97</f>
        <v>5992.7148499999994</v>
      </c>
      <c r="K17" s="390">
        <f>'прил 2'!L33+'прил 2'!L97</f>
        <v>5794.7</v>
      </c>
      <c r="L17" s="390">
        <f>'прил 2'!M33+'прил 2'!M97</f>
        <v>0</v>
      </c>
      <c r="M17" s="390">
        <f>'прил 2'!N33+'прил 2'!N97</f>
        <v>11787.414849999999</v>
      </c>
      <c r="N17" s="390">
        <f>'прил 2'!O33+'прил 2'!O97</f>
        <v>7659.3531699999994</v>
      </c>
      <c r="O17" s="390">
        <f>'прил 2'!P33+'прил 2'!P97</f>
        <v>7480.1809299999995</v>
      </c>
      <c r="P17" s="390">
        <f>'прил 2'!Q33+'прил 2'!Q97</f>
        <v>537.01475000000005</v>
      </c>
      <c r="Q17" s="390">
        <f>'прил 2'!R33+'прил 2'!R97</f>
        <v>15676.548849999999</v>
      </c>
    </row>
    <row r="18" spans="1:17" x14ac:dyDescent="0.25">
      <c r="A18" s="49"/>
    </row>
    <row r="24" spans="1:17" x14ac:dyDescent="0.25"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</row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86" ht="15.75" customHeight="1" x14ac:dyDescent="0.25"/>
    <row r="98" ht="17.25" customHeight="1" x14ac:dyDescent="0.25"/>
  </sheetData>
  <mergeCells count="9">
    <mergeCell ref="O1:Q1"/>
    <mergeCell ref="A2:Q2"/>
    <mergeCell ref="A4:Q4"/>
    <mergeCell ref="A5:A6"/>
    <mergeCell ref="B5:E5"/>
    <mergeCell ref="F5:I5"/>
    <mergeCell ref="J5:M5"/>
    <mergeCell ref="A3:Q3"/>
    <mergeCell ref="N5:Q5"/>
  </mergeCells>
  <pageMargins left="0.11811023622047245" right="0.11811023622047245" top="0.35433070866141736" bottom="0.35433070866141736" header="0.31496062992125984" footer="0.31496062992125984"/>
  <pageSetup paperSize="9" scale="47" firstPageNumber="4" orientation="landscape" useFirstPageNumber="1" r:id="rId1"/>
  <headerFooter>
    <oddHeader>&amp;C&amp;"Times New Roman,обычный"&amp;14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topLeftCell="A7" zoomScale="80" zoomScaleNormal="84" zoomScaleSheetLayoutView="80" workbookViewId="0">
      <selection activeCell="A42" sqref="A42:R42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76" t="s">
        <v>220</v>
      </c>
      <c r="Q1" s="476"/>
      <c r="R1" s="476"/>
    </row>
    <row r="2" spans="1:19" ht="18.75" x14ac:dyDescent="0.3">
      <c r="A2" s="491" t="s">
        <v>219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1:19" ht="15.75" x14ac:dyDescent="0.25">
      <c r="A3" s="492" t="s">
        <v>40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</row>
    <row r="4" spans="1:19" ht="15.75" thickBot="1" x14ac:dyDescent="0.3">
      <c r="A4" s="493" t="s">
        <v>27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</row>
    <row r="5" spans="1:19" s="19" customFormat="1" ht="15.75" customHeight="1" x14ac:dyDescent="0.25">
      <c r="A5" s="494" t="s">
        <v>55</v>
      </c>
      <c r="B5" s="496" t="s">
        <v>57</v>
      </c>
      <c r="C5" s="498" t="s">
        <v>44</v>
      </c>
      <c r="D5" s="498"/>
      <c r="E5" s="498"/>
      <c r="F5" s="498"/>
      <c r="G5" s="498" t="s">
        <v>45</v>
      </c>
      <c r="H5" s="498"/>
      <c r="I5" s="498"/>
      <c r="J5" s="498"/>
      <c r="K5" s="498" t="s">
        <v>46</v>
      </c>
      <c r="L5" s="498"/>
      <c r="M5" s="498"/>
      <c r="N5" s="498"/>
      <c r="O5" s="498" t="s">
        <v>49</v>
      </c>
      <c r="P5" s="498"/>
      <c r="Q5" s="499"/>
      <c r="R5" s="500"/>
    </row>
    <row r="6" spans="1:19" s="17" customFormat="1" ht="60" customHeight="1" x14ac:dyDescent="0.25">
      <c r="A6" s="495"/>
      <c r="B6" s="497"/>
      <c r="C6" s="37" t="s">
        <v>47</v>
      </c>
      <c r="D6" s="37" t="s">
        <v>48</v>
      </c>
      <c r="E6" s="37" t="s">
        <v>106</v>
      </c>
      <c r="F6" s="18" t="s">
        <v>28</v>
      </c>
      <c r="G6" s="37" t="s">
        <v>47</v>
      </c>
      <c r="H6" s="37" t="s">
        <v>48</v>
      </c>
      <c r="I6" s="37" t="s">
        <v>106</v>
      </c>
      <c r="J6" s="18" t="s">
        <v>28</v>
      </c>
      <c r="K6" s="37" t="s">
        <v>47</v>
      </c>
      <c r="L6" s="37" t="s">
        <v>48</v>
      </c>
      <c r="M6" s="37" t="s">
        <v>106</v>
      </c>
      <c r="N6" s="18" t="s">
        <v>28</v>
      </c>
      <c r="O6" s="37" t="s">
        <v>47</v>
      </c>
      <c r="P6" s="37" t="s">
        <v>48</v>
      </c>
      <c r="Q6" s="37" t="s">
        <v>106</v>
      </c>
      <c r="R6" s="22" t="s">
        <v>28</v>
      </c>
    </row>
    <row r="7" spans="1:19" s="74" customFormat="1" ht="30.75" customHeight="1" x14ac:dyDescent="0.25">
      <c r="A7" s="501" t="s">
        <v>54</v>
      </c>
      <c r="B7" s="502"/>
      <c r="C7" s="73">
        <f t="shared" ref="C7:R7" si="0">C10+C43+C48+C81+C90</f>
        <v>34802.401999999995</v>
      </c>
      <c r="D7" s="73">
        <f t="shared" si="0"/>
        <v>389279.005</v>
      </c>
      <c r="E7" s="73">
        <f t="shared" si="0"/>
        <v>99563.809999999983</v>
      </c>
      <c r="F7" s="73">
        <f t="shared" si="0"/>
        <v>523645.21700000006</v>
      </c>
      <c r="G7" s="73">
        <f t="shared" si="0"/>
        <v>68012.877000000008</v>
      </c>
      <c r="H7" s="73">
        <f t="shared" si="0"/>
        <v>243868.78999999998</v>
      </c>
      <c r="I7" s="73">
        <f t="shared" si="0"/>
        <v>405906.20899999992</v>
      </c>
      <c r="J7" s="73">
        <f t="shared" si="0"/>
        <v>717787.87600000005</v>
      </c>
      <c r="K7" s="73">
        <f t="shared" si="0"/>
        <v>87060.617999999988</v>
      </c>
      <c r="L7" s="73">
        <f t="shared" si="0"/>
        <v>298962.23100000003</v>
      </c>
      <c r="M7" s="73">
        <f t="shared" si="0"/>
        <v>563272.00900000008</v>
      </c>
      <c r="N7" s="73">
        <f t="shared" si="0"/>
        <v>949294.85800000001</v>
      </c>
      <c r="O7" s="73">
        <f t="shared" si="0"/>
        <v>189875.897</v>
      </c>
      <c r="P7" s="73">
        <f t="shared" si="0"/>
        <v>932110.02599999995</v>
      </c>
      <c r="Q7" s="73">
        <f t="shared" si="0"/>
        <v>1068742.0279999999</v>
      </c>
      <c r="R7" s="73">
        <f t="shared" si="0"/>
        <v>2190727.9510000004</v>
      </c>
    </row>
    <row r="8" spans="1:19" ht="17.25" customHeight="1" thickBot="1" x14ac:dyDescent="0.3">
      <c r="A8" s="503" t="s">
        <v>37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5"/>
      <c r="R8" s="506"/>
    </row>
    <row r="9" spans="1:19" s="2" customFormat="1" ht="32.25" customHeight="1" x14ac:dyDescent="0.25">
      <c r="A9" s="507" t="s">
        <v>39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9"/>
      <c r="R9" s="510"/>
    </row>
    <row r="10" spans="1:19" s="32" customFormat="1" ht="29.25" customHeight="1" thickBot="1" x14ac:dyDescent="0.3">
      <c r="A10" s="514" t="s">
        <v>56</v>
      </c>
      <c r="B10" s="515"/>
      <c r="C10" s="31">
        <f t="shared" ref="C10:R10" si="1">C30+C40+C34</f>
        <v>17459.699999999997</v>
      </c>
      <c r="D10" s="31">
        <f t="shared" si="1"/>
        <v>17459.699999999997</v>
      </c>
      <c r="E10" s="31">
        <f t="shared" si="1"/>
        <v>0</v>
      </c>
      <c r="F10" s="31">
        <f t="shared" si="1"/>
        <v>34919.399999999994</v>
      </c>
      <c r="G10" s="31">
        <f t="shared" si="1"/>
        <v>12090.662</v>
      </c>
      <c r="H10" s="31">
        <f t="shared" si="1"/>
        <v>12090.662</v>
      </c>
      <c r="I10" s="31">
        <f t="shared" si="1"/>
        <v>0</v>
      </c>
      <c r="J10" s="31">
        <f t="shared" si="1"/>
        <v>24181.324000000001</v>
      </c>
      <c r="K10" s="31">
        <f t="shared" si="1"/>
        <v>8963.7029999999995</v>
      </c>
      <c r="L10" s="31">
        <f t="shared" si="1"/>
        <v>8963.7029999999995</v>
      </c>
      <c r="M10" s="31">
        <f t="shared" si="1"/>
        <v>0</v>
      </c>
      <c r="N10" s="31">
        <f t="shared" si="1"/>
        <v>17927.405999999999</v>
      </c>
      <c r="O10" s="31">
        <f t="shared" si="1"/>
        <v>38514.065000000002</v>
      </c>
      <c r="P10" s="31">
        <f t="shared" si="1"/>
        <v>38514.065000000002</v>
      </c>
      <c r="Q10" s="31">
        <f t="shared" si="1"/>
        <v>0</v>
      </c>
      <c r="R10" s="31">
        <f t="shared" si="1"/>
        <v>77028.13</v>
      </c>
    </row>
    <row r="11" spans="1:19" ht="27.75" customHeight="1" x14ac:dyDescent="0.25">
      <c r="A11" s="487" t="s">
        <v>285</v>
      </c>
      <c r="B11" s="48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s="33" customFormat="1" ht="60" x14ac:dyDescent="0.25">
      <c r="A12" s="489" t="s">
        <v>81</v>
      </c>
      <c r="B12" s="86" t="s">
        <v>264</v>
      </c>
      <c r="C12" s="87">
        <v>799.43899999999996</v>
      </c>
      <c r="D12" s="88">
        <f>C12</f>
        <v>799.43899999999996</v>
      </c>
      <c r="E12" s="88">
        <v>0</v>
      </c>
      <c r="F12" s="88">
        <f>C12+D12</f>
        <v>1598.8779999999999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8">
        <v>0</v>
      </c>
      <c r="N12" s="87">
        <v>0</v>
      </c>
      <c r="O12" s="88">
        <f t="shared" ref="O12:O29" si="2">C12+G12+K12</f>
        <v>799.43899999999996</v>
      </c>
      <c r="P12" s="88">
        <f t="shared" ref="P12:P29" si="3">D12+H12+L12</f>
        <v>799.43899999999996</v>
      </c>
      <c r="Q12" s="88">
        <v>0</v>
      </c>
      <c r="R12" s="88">
        <f>F12+J12+N12</f>
        <v>1598.8779999999999</v>
      </c>
    </row>
    <row r="13" spans="1:19" s="33" customFormat="1" ht="30" x14ac:dyDescent="0.25">
      <c r="A13" s="490"/>
      <c r="B13" s="86" t="s">
        <v>265</v>
      </c>
      <c r="C13" s="87">
        <v>0</v>
      </c>
      <c r="D13" s="88">
        <v>0</v>
      </c>
      <c r="E13" s="88">
        <v>0</v>
      </c>
      <c r="F13" s="88">
        <f t="shared" ref="F13:F29" si="4">C13+D13</f>
        <v>0</v>
      </c>
      <c r="G13" s="87">
        <v>799.43899999999996</v>
      </c>
      <c r="H13" s="88">
        <f>G13</f>
        <v>799.43899999999996</v>
      </c>
      <c r="I13" s="88">
        <v>0</v>
      </c>
      <c r="J13" s="88">
        <f t="shared" ref="J13:J29" si="5">G13+H13</f>
        <v>1598.8779999999999</v>
      </c>
      <c r="K13" s="87">
        <v>799.43899999999996</v>
      </c>
      <c r="L13" s="88">
        <f>K13</f>
        <v>799.43899999999996</v>
      </c>
      <c r="M13" s="88">
        <v>0</v>
      </c>
      <c r="N13" s="88">
        <f t="shared" ref="N13:N29" si="6">K13+L13</f>
        <v>1598.8779999999999</v>
      </c>
      <c r="O13" s="88">
        <f t="shared" si="2"/>
        <v>1598.8779999999999</v>
      </c>
      <c r="P13" s="88">
        <f t="shared" si="3"/>
        <v>1598.8779999999999</v>
      </c>
      <c r="Q13" s="88">
        <v>0</v>
      </c>
      <c r="R13" s="88">
        <f t="shared" ref="R13:R29" si="7">F13+J13+N13</f>
        <v>3197.7559999999999</v>
      </c>
    </row>
    <row r="14" spans="1:19" s="33" customFormat="1" ht="78.75" x14ac:dyDescent="0.25">
      <c r="A14" s="89" t="s">
        <v>263</v>
      </c>
      <c r="B14" s="90" t="s">
        <v>266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6250</v>
      </c>
      <c r="H14" s="92">
        <v>6250</v>
      </c>
      <c r="I14" s="92">
        <v>0</v>
      </c>
      <c r="J14" s="46">
        <f>G14+H14+I14</f>
        <v>12500</v>
      </c>
      <c r="K14" s="46">
        <v>6250</v>
      </c>
      <c r="L14" s="46">
        <v>6250</v>
      </c>
      <c r="M14" s="46">
        <v>0</v>
      </c>
      <c r="N14" s="46">
        <f>K14+L14+M14</f>
        <v>12500</v>
      </c>
      <c r="O14" s="46">
        <f t="shared" si="2"/>
        <v>12500</v>
      </c>
      <c r="P14" s="46">
        <f t="shared" si="3"/>
        <v>12500</v>
      </c>
      <c r="Q14" s="46">
        <f>E14+I14+M14</f>
        <v>0</v>
      </c>
      <c r="R14" s="46">
        <f t="shared" si="7"/>
        <v>25000</v>
      </c>
    </row>
    <row r="15" spans="1:19" s="33" customFormat="1" ht="25.5" customHeight="1" x14ac:dyDescent="0.25">
      <c r="A15" s="489" t="s">
        <v>70</v>
      </c>
      <c r="B15" s="86" t="s">
        <v>268</v>
      </c>
      <c r="C15" s="87">
        <v>382.60700000000003</v>
      </c>
      <c r="D15" s="87">
        <v>382.60700000000003</v>
      </c>
      <c r="E15" s="88">
        <v>0</v>
      </c>
      <c r="F15" s="88">
        <f>C15+D15</f>
        <v>765.21400000000006</v>
      </c>
      <c r="G15" s="87"/>
      <c r="H15" s="87"/>
      <c r="I15" s="88">
        <v>0</v>
      </c>
      <c r="J15" s="88">
        <f>G15+H15</f>
        <v>0</v>
      </c>
      <c r="K15" s="93"/>
      <c r="L15" s="93"/>
      <c r="M15" s="93"/>
      <c r="N15" s="93"/>
      <c r="O15" s="46">
        <f>C15+G15+K15</f>
        <v>382.60700000000003</v>
      </c>
      <c r="P15" s="46">
        <f>D15+H15+L15</f>
        <v>382.60700000000003</v>
      </c>
      <c r="Q15" s="46">
        <f>E15+I15+M15</f>
        <v>0</v>
      </c>
      <c r="R15" s="46">
        <f>F15+J15+N15</f>
        <v>765.21400000000006</v>
      </c>
    </row>
    <row r="16" spans="1:19" s="33" customFormat="1" ht="22.5" customHeight="1" x14ac:dyDescent="0.25">
      <c r="A16" s="516"/>
      <c r="B16" s="86" t="s">
        <v>267</v>
      </c>
      <c r="C16" s="87">
        <v>0</v>
      </c>
      <c r="D16" s="88">
        <v>0</v>
      </c>
      <c r="E16" s="88">
        <v>0</v>
      </c>
      <c r="F16" s="88">
        <f t="shared" si="4"/>
        <v>0</v>
      </c>
      <c r="G16" s="87">
        <v>377.28500000000003</v>
      </c>
      <c r="H16" s="88">
        <v>377.28500000000003</v>
      </c>
      <c r="I16" s="88">
        <v>0</v>
      </c>
      <c r="J16" s="88">
        <f>G16+H16</f>
        <v>754.57</v>
      </c>
      <c r="K16" s="87">
        <v>0</v>
      </c>
      <c r="L16" s="87">
        <v>0</v>
      </c>
      <c r="M16" s="87">
        <v>0</v>
      </c>
      <c r="N16" s="87">
        <f t="shared" si="6"/>
        <v>0</v>
      </c>
      <c r="O16" s="88">
        <f t="shared" si="2"/>
        <v>377.28500000000003</v>
      </c>
      <c r="P16" s="88">
        <f t="shared" si="3"/>
        <v>377.28500000000003</v>
      </c>
      <c r="Q16" s="88">
        <v>0</v>
      </c>
      <c r="R16" s="88">
        <f t="shared" si="7"/>
        <v>754.57</v>
      </c>
    </row>
    <row r="17" spans="1:18" s="33" customFormat="1" ht="21" customHeight="1" x14ac:dyDescent="0.25">
      <c r="A17" s="490"/>
      <c r="B17" s="86" t="s">
        <v>269</v>
      </c>
      <c r="C17" s="87">
        <v>0</v>
      </c>
      <c r="D17" s="88">
        <v>0</v>
      </c>
      <c r="E17" s="88">
        <v>0</v>
      </c>
      <c r="F17" s="88">
        <f t="shared" si="4"/>
        <v>0</v>
      </c>
      <c r="G17" s="88">
        <v>0</v>
      </c>
      <c r="H17" s="88">
        <v>0</v>
      </c>
      <c r="I17" s="88">
        <v>0</v>
      </c>
      <c r="J17" s="88">
        <f>G17+H17</f>
        <v>0</v>
      </c>
      <c r="K17" s="87">
        <v>377.58100000000002</v>
      </c>
      <c r="L17" s="87">
        <v>377.58100000000002</v>
      </c>
      <c r="M17" s="88">
        <v>0</v>
      </c>
      <c r="N17" s="88">
        <f t="shared" si="6"/>
        <v>755.16200000000003</v>
      </c>
      <c r="O17" s="88">
        <f>C17+G17+K17</f>
        <v>377.58100000000002</v>
      </c>
      <c r="P17" s="88">
        <f>D17+H17+L17</f>
        <v>377.58100000000002</v>
      </c>
      <c r="Q17" s="88">
        <v>0</v>
      </c>
      <c r="R17" s="88">
        <f>F17+J17+N17</f>
        <v>755.16200000000003</v>
      </c>
    </row>
    <row r="18" spans="1:18" s="33" customFormat="1" x14ac:dyDescent="0.25">
      <c r="A18" s="489" t="s">
        <v>72</v>
      </c>
      <c r="B18" s="86" t="s">
        <v>270</v>
      </c>
      <c r="C18" s="87">
        <v>383.08699999999999</v>
      </c>
      <c r="D18" s="88">
        <v>383.08699999999999</v>
      </c>
      <c r="E18" s="88">
        <v>0</v>
      </c>
      <c r="F18" s="88">
        <f t="shared" si="4"/>
        <v>766.17399999999998</v>
      </c>
      <c r="G18" s="87">
        <v>0</v>
      </c>
      <c r="H18" s="87">
        <v>0</v>
      </c>
      <c r="I18" s="88">
        <v>0</v>
      </c>
      <c r="J18" s="88">
        <f t="shared" si="5"/>
        <v>0</v>
      </c>
      <c r="K18" s="87">
        <v>0</v>
      </c>
      <c r="L18" s="87">
        <v>0</v>
      </c>
      <c r="M18" s="88">
        <v>0</v>
      </c>
      <c r="N18" s="88">
        <f t="shared" si="6"/>
        <v>0</v>
      </c>
      <c r="O18" s="88">
        <f t="shared" si="2"/>
        <v>383.08699999999999</v>
      </c>
      <c r="P18" s="88">
        <f t="shared" si="3"/>
        <v>383.08699999999999</v>
      </c>
      <c r="Q18" s="88">
        <v>0</v>
      </c>
      <c r="R18" s="88">
        <f t="shared" si="7"/>
        <v>766.17399999999998</v>
      </c>
    </row>
    <row r="19" spans="1:18" s="33" customFormat="1" x14ac:dyDescent="0.25">
      <c r="A19" s="516"/>
      <c r="B19" s="86" t="s">
        <v>271</v>
      </c>
      <c r="C19" s="87">
        <v>0</v>
      </c>
      <c r="D19" s="88">
        <v>0</v>
      </c>
      <c r="E19" s="88">
        <v>0</v>
      </c>
      <c r="F19" s="88">
        <f t="shared" si="4"/>
        <v>0</v>
      </c>
      <c r="G19" s="87">
        <v>386.27499999999998</v>
      </c>
      <c r="H19" s="87">
        <v>386.27499999999998</v>
      </c>
      <c r="I19" s="88">
        <v>0</v>
      </c>
      <c r="J19" s="88">
        <f t="shared" si="5"/>
        <v>772.55</v>
      </c>
      <c r="K19" s="87">
        <v>0</v>
      </c>
      <c r="L19" s="87">
        <v>0</v>
      </c>
      <c r="M19" s="88">
        <v>0</v>
      </c>
      <c r="N19" s="88">
        <f t="shared" si="6"/>
        <v>0</v>
      </c>
      <c r="O19" s="88">
        <f t="shared" si="2"/>
        <v>386.27499999999998</v>
      </c>
      <c r="P19" s="88">
        <f t="shared" si="3"/>
        <v>386.27499999999998</v>
      </c>
      <c r="Q19" s="88">
        <v>0</v>
      </c>
      <c r="R19" s="88">
        <f t="shared" si="7"/>
        <v>772.55</v>
      </c>
    </row>
    <row r="20" spans="1:18" s="33" customFormat="1" x14ac:dyDescent="0.25">
      <c r="A20" s="490"/>
      <c r="B20" s="86" t="s">
        <v>272</v>
      </c>
      <c r="C20" s="87"/>
      <c r="D20" s="88"/>
      <c r="E20" s="88">
        <v>0</v>
      </c>
      <c r="F20" s="88">
        <f t="shared" si="4"/>
        <v>0</v>
      </c>
      <c r="G20" s="87"/>
      <c r="H20" s="87"/>
      <c r="I20" s="88">
        <v>0</v>
      </c>
      <c r="J20" s="88">
        <f t="shared" si="5"/>
        <v>0</v>
      </c>
      <c r="K20" s="87">
        <v>382.12599999999998</v>
      </c>
      <c r="L20" s="87">
        <v>382.12599999999998</v>
      </c>
      <c r="M20" s="88">
        <v>0</v>
      </c>
      <c r="N20" s="88">
        <f t="shared" si="6"/>
        <v>764.25199999999995</v>
      </c>
      <c r="O20" s="88">
        <f t="shared" si="2"/>
        <v>382.12599999999998</v>
      </c>
      <c r="P20" s="88">
        <f t="shared" si="3"/>
        <v>382.12599999999998</v>
      </c>
      <c r="Q20" s="88">
        <v>0</v>
      </c>
      <c r="R20" s="88">
        <f t="shared" si="7"/>
        <v>764.25199999999995</v>
      </c>
    </row>
    <row r="21" spans="1:18" s="33" customFormat="1" x14ac:dyDescent="0.25">
      <c r="A21" s="489" t="s">
        <v>74</v>
      </c>
      <c r="B21" s="86" t="s">
        <v>273</v>
      </c>
      <c r="C21" s="87">
        <v>387.84100000000001</v>
      </c>
      <c r="D21" s="88">
        <v>387.84100000000001</v>
      </c>
      <c r="E21" s="88">
        <v>0</v>
      </c>
      <c r="F21" s="88">
        <f t="shared" si="4"/>
        <v>775.68200000000002</v>
      </c>
      <c r="G21" s="87">
        <v>0</v>
      </c>
      <c r="H21" s="87">
        <v>0</v>
      </c>
      <c r="I21" s="88">
        <v>0</v>
      </c>
      <c r="J21" s="88">
        <f t="shared" si="5"/>
        <v>0</v>
      </c>
      <c r="K21" s="87">
        <v>0</v>
      </c>
      <c r="L21" s="87">
        <v>0</v>
      </c>
      <c r="M21" s="88">
        <v>0</v>
      </c>
      <c r="N21" s="88">
        <v>0</v>
      </c>
      <c r="O21" s="88">
        <f t="shared" si="2"/>
        <v>387.84100000000001</v>
      </c>
      <c r="P21" s="88">
        <f t="shared" si="3"/>
        <v>387.84100000000001</v>
      </c>
      <c r="Q21" s="88">
        <v>0</v>
      </c>
      <c r="R21" s="88">
        <f t="shared" si="7"/>
        <v>775.68200000000002</v>
      </c>
    </row>
    <row r="22" spans="1:18" s="33" customFormat="1" x14ac:dyDescent="0.25">
      <c r="A22" s="516"/>
      <c r="B22" s="86" t="s">
        <v>274</v>
      </c>
      <c r="C22" s="87">
        <v>0</v>
      </c>
      <c r="D22" s="88">
        <v>0</v>
      </c>
      <c r="E22" s="88">
        <v>0</v>
      </c>
      <c r="F22" s="88">
        <f t="shared" si="4"/>
        <v>0</v>
      </c>
      <c r="G22" s="87">
        <v>383.947</v>
      </c>
      <c r="H22" s="87">
        <v>383.947</v>
      </c>
      <c r="I22" s="88">
        <v>0</v>
      </c>
      <c r="J22" s="88">
        <f t="shared" si="5"/>
        <v>767.89400000000001</v>
      </c>
      <c r="K22" s="87">
        <v>0</v>
      </c>
      <c r="L22" s="87">
        <v>0</v>
      </c>
      <c r="M22" s="88">
        <v>0</v>
      </c>
      <c r="N22" s="88"/>
      <c r="O22" s="88">
        <f t="shared" si="2"/>
        <v>383.947</v>
      </c>
      <c r="P22" s="88">
        <f t="shared" si="3"/>
        <v>383.947</v>
      </c>
      <c r="Q22" s="88">
        <v>0</v>
      </c>
      <c r="R22" s="88">
        <f t="shared" si="7"/>
        <v>767.89400000000001</v>
      </c>
    </row>
    <row r="23" spans="1:18" s="33" customFormat="1" x14ac:dyDescent="0.25">
      <c r="A23" s="490"/>
      <c r="B23" s="86" t="s">
        <v>275</v>
      </c>
      <c r="C23" s="87"/>
      <c r="D23" s="88"/>
      <c r="E23" s="88">
        <v>0</v>
      </c>
      <c r="F23" s="88">
        <f t="shared" si="4"/>
        <v>0</v>
      </c>
      <c r="G23" s="87"/>
      <c r="H23" s="87"/>
      <c r="I23" s="88">
        <v>0</v>
      </c>
      <c r="J23" s="88">
        <f t="shared" si="5"/>
        <v>0</v>
      </c>
      <c r="K23" s="87">
        <v>389.06400000000002</v>
      </c>
      <c r="L23" s="87">
        <v>389.06400000000002</v>
      </c>
      <c r="M23" s="88">
        <v>0</v>
      </c>
      <c r="N23" s="88">
        <f t="shared" si="6"/>
        <v>778.12800000000004</v>
      </c>
      <c r="O23" s="88">
        <f t="shared" si="2"/>
        <v>389.06400000000002</v>
      </c>
      <c r="P23" s="88">
        <f t="shared" si="3"/>
        <v>389.06400000000002</v>
      </c>
      <c r="Q23" s="88">
        <v>0</v>
      </c>
      <c r="R23" s="88">
        <f t="shared" si="7"/>
        <v>778.12800000000004</v>
      </c>
    </row>
    <row r="24" spans="1:18" s="33" customFormat="1" ht="30" x14ac:dyDescent="0.25">
      <c r="A24" s="489" t="s">
        <v>75</v>
      </c>
      <c r="B24" s="86" t="s">
        <v>276</v>
      </c>
      <c r="C24" s="87">
        <v>385.10700000000003</v>
      </c>
      <c r="D24" s="88">
        <v>385.10700000000003</v>
      </c>
      <c r="E24" s="88">
        <v>0</v>
      </c>
      <c r="F24" s="88">
        <f t="shared" si="4"/>
        <v>770.21400000000006</v>
      </c>
      <c r="G24" s="87">
        <v>0</v>
      </c>
      <c r="H24" s="87">
        <v>0</v>
      </c>
      <c r="I24" s="88">
        <v>0</v>
      </c>
      <c r="J24" s="88">
        <f t="shared" si="5"/>
        <v>0</v>
      </c>
      <c r="K24" s="87">
        <v>0</v>
      </c>
      <c r="L24" s="87">
        <v>0</v>
      </c>
      <c r="M24" s="88">
        <v>0</v>
      </c>
      <c r="N24" s="88">
        <f t="shared" si="6"/>
        <v>0</v>
      </c>
      <c r="O24" s="88">
        <f t="shared" si="2"/>
        <v>385.10700000000003</v>
      </c>
      <c r="P24" s="88">
        <f t="shared" si="3"/>
        <v>385.10700000000003</v>
      </c>
      <c r="Q24" s="88">
        <v>0</v>
      </c>
      <c r="R24" s="88">
        <f t="shared" si="7"/>
        <v>770.21400000000006</v>
      </c>
    </row>
    <row r="25" spans="1:18" s="33" customFormat="1" x14ac:dyDescent="0.25">
      <c r="A25" s="516"/>
      <c r="B25" s="86" t="s">
        <v>277</v>
      </c>
      <c r="C25" s="87">
        <v>0</v>
      </c>
      <c r="D25" s="88">
        <v>0</v>
      </c>
      <c r="E25" s="88">
        <v>0</v>
      </c>
      <c r="F25" s="88">
        <f t="shared" si="4"/>
        <v>0</v>
      </c>
      <c r="G25" s="87">
        <v>381.15100000000001</v>
      </c>
      <c r="H25" s="87">
        <v>381.15100000000001</v>
      </c>
      <c r="I25" s="88">
        <v>0</v>
      </c>
      <c r="J25" s="88">
        <f t="shared" si="5"/>
        <v>762.30200000000002</v>
      </c>
      <c r="K25" s="87">
        <v>0</v>
      </c>
      <c r="L25" s="87">
        <v>0</v>
      </c>
      <c r="M25" s="88">
        <v>0</v>
      </c>
      <c r="N25" s="88">
        <f t="shared" si="6"/>
        <v>0</v>
      </c>
      <c r="O25" s="88">
        <f t="shared" si="2"/>
        <v>381.15100000000001</v>
      </c>
      <c r="P25" s="88">
        <f t="shared" si="3"/>
        <v>381.15100000000001</v>
      </c>
      <c r="Q25" s="88">
        <v>0</v>
      </c>
      <c r="R25" s="88">
        <f t="shared" si="7"/>
        <v>762.30200000000002</v>
      </c>
    </row>
    <row r="26" spans="1:18" s="33" customFormat="1" x14ac:dyDescent="0.25">
      <c r="A26" s="490"/>
      <c r="B26" s="86" t="s">
        <v>278</v>
      </c>
      <c r="C26" s="87">
        <v>0</v>
      </c>
      <c r="D26" s="88">
        <v>0</v>
      </c>
      <c r="E26" s="88">
        <v>0</v>
      </c>
      <c r="F26" s="88">
        <f t="shared" si="4"/>
        <v>0</v>
      </c>
      <c r="G26" s="87">
        <v>0</v>
      </c>
      <c r="H26" s="87">
        <v>0</v>
      </c>
      <c r="I26" s="88">
        <v>0</v>
      </c>
      <c r="J26" s="88">
        <f t="shared" si="5"/>
        <v>0</v>
      </c>
      <c r="K26" s="87">
        <v>379.71100000000001</v>
      </c>
      <c r="L26" s="87">
        <v>379.71100000000001</v>
      </c>
      <c r="M26" s="88">
        <v>0</v>
      </c>
      <c r="N26" s="88">
        <f t="shared" si="6"/>
        <v>759.42200000000003</v>
      </c>
      <c r="O26" s="88">
        <f t="shared" si="2"/>
        <v>379.71100000000001</v>
      </c>
      <c r="P26" s="88">
        <f t="shared" si="3"/>
        <v>379.71100000000001</v>
      </c>
      <c r="Q26" s="88">
        <v>0</v>
      </c>
      <c r="R26" s="88">
        <f t="shared" si="7"/>
        <v>759.42200000000003</v>
      </c>
    </row>
    <row r="27" spans="1:18" s="33" customFormat="1" ht="37.5" customHeight="1" x14ac:dyDescent="0.25">
      <c r="A27" s="489" t="s">
        <v>78</v>
      </c>
      <c r="B27" s="86" t="s">
        <v>284</v>
      </c>
      <c r="C27" s="87">
        <v>507.024</v>
      </c>
      <c r="D27" s="88">
        <v>507.024</v>
      </c>
      <c r="E27" s="88">
        <v>0</v>
      </c>
      <c r="F27" s="88">
        <f t="shared" si="4"/>
        <v>1014.048</v>
      </c>
      <c r="G27" s="87">
        <v>0</v>
      </c>
      <c r="H27" s="87">
        <v>0</v>
      </c>
      <c r="I27" s="88">
        <v>0</v>
      </c>
      <c r="J27" s="88">
        <f t="shared" si="5"/>
        <v>0</v>
      </c>
      <c r="K27" s="87">
        <v>0</v>
      </c>
      <c r="L27" s="87">
        <v>0</v>
      </c>
      <c r="M27" s="88">
        <v>0</v>
      </c>
      <c r="N27" s="88">
        <f t="shared" si="6"/>
        <v>0</v>
      </c>
      <c r="O27" s="88">
        <f t="shared" si="2"/>
        <v>507.024</v>
      </c>
      <c r="P27" s="88">
        <f t="shared" si="3"/>
        <v>507.024</v>
      </c>
      <c r="Q27" s="88">
        <v>0</v>
      </c>
      <c r="R27" s="88">
        <f t="shared" si="7"/>
        <v>1014.048</v>
      </c>
    </row>
    <row r="28" spans="1:18" s="33" customFormat="1" x14ac:dyDescent="0.25">
      <c r="A28" s="516"/>
      <c r="B28" s="86" t="s">
        <v>279</v>
      </c>
      <c r="C28" s="87">
        <v>0</v>
      </c>
      <c r="D28" s="88">
        <v>0</v>
      </c>
      <c r="E28" s="88">
        <v>0</v>
      </c>
      <c r="F28" s="88">
        <f t="shared" si="4"/>
        <v>0</v>
      </c>
      <c r="G28" s="87">
        <v>387.37799999999999</v>
      </c>
      <c r="H28" s="87">
        <v>387.37799999999999</v>
      </c>
      <c r="I28" s="88">
        <v>0</v>
      </c>
      <c r="J28" s="88">
        <f t="shared" si="5"/>
        <v>774.75599999999997</v>
      </c>
      <c r="K28" s="87">
        <v>0</v>
      </c>
      <c r="L28" s="87">
        <v>0</v>
      </c>
      <c r="M28" s="88">
        <v>0</v>
      </c>
      <c r="N28" s="88">
        <f t="shared" si="6"/>
        <v>0</v>
      </c>
      <c r="O28" s="88">
        <f t="shared" si="2"/>
        <v>387.37799999999999</v>
      </c>
      <c r="P28" s="88">
        <f t="shared" si="3"/>
        <v>387.37799999999999</v>
      </c>
      <c r="Q28" s="88">
        <v>0</v>
      </c>
      <c r="R28" s="88">
        <f t="shared" si="7"/>
        <v>774.75599999999997</v>
      </c>
    </row>
    <row r="29" spans="1:18" s="33" customFormat="1" ht="30" x14ac:dyDescent="0.25">
      <c r="A29" s="490"/>
      <c r="B29" s="86" t="s">
        <v>280</v>
      </c>
      <c r="C29" s="87">
        <v>0</v>
      </c>
      <c r="D29" s="87">
        <v>0</v>
      </c>
      <c r="E29" s="88">
        <v>0</v>
      </c>
      <c r="F29" s="88">
        <f t="shared" si="4"/>
        <v>0</v>
      </c>
      <c r="G29" s="87">
        <v>0</v>
      </c>
      <c r="H29" s="87">
        <v>0</v>
      </c>
      <c r="I29" s="88">
        <v>0</v>
      </c>
      <c r="J29" s="88">
        <f t="shared" si="5"/>
        <v>0</v>
      </c>
      <c r="K29" s="87">
        <v>385.78199999999998</v>
      </c>
      <c r="L29" s="87">
        <v>385.78199999999998</v>
      </c>
      <c r="M29" s="88">
        <v>0</v>
      </c>
      <c r="N29" s="88">
        <f t="shared" si="6"/>
        <v>771.56399999999996</v>
      </c>
      <c r="O29" s="88">
        <f t="shared" si="2"/>
        <v>385.78199999999998</v>
      </c>
      <c r="P29" s="88">
        <f t="shared" si="3"/>
        <v>385.78199999999998</v>
      </c>
      <c r="Q29" s="88">
        <v>0</v>
      </c>
      <c r="R29" s="88">
        <f t="shared" si="7"/>
        <v>771.56399999999996</v>
      </c>
    </row>
    <row r="30" spans="1:18" s="33" customFormat="1" ht="16.5" customHeight="1" thickBot="1" x14ac:dyDescent="0.3">
      <c r="A30" s="517" t="s">
        <v>35</v>
      </c>
      <c r="B30" s="518"/>
      <c r="C30" s="94">
        <f t="shared" ref="C30:R30" si="8">SUM(C12:C29)</f>
        <v>2845.105</v>
      </c>
      <c r="D30" s="94">
        <f t="shared" si="8"/>
        <v>2845.105</v>
      </c>
      <c r="E30" s="94">
        <f t="shared" si="8"/>
        <v>0</v>
      </c>
      <c r="F30" s="94">
        <f t="shared" si="8"/>
        <v>5690.21</v>
      </c>
      <c r="G30" s="94">
        <f t="shared" si="8"/>
        <v>8965.4750000000004</v>
      </c>
      <c r="H30" s="94">
        <f t="shared" si="8"/>
        <v>8965.4750000000004</v>
      </c>
      <c r="I30" s="94">
        <f t="shared" si="8"/>
        <v>0</v>
      </c>
      <c r="J30" s="94">
        <f t="shared" si="8"/>
        <v>17930.95</v>
      </c>
      <c r="K30" s="94">
        <f t="shared" si="8"/>
        <v>8963.7029999999995</v>
      </c>
      <c r="L30" s="94">
        <f t="shared" si="8"/>
        <v>8963.7029999999995</v>
      </c>
      <c r="M30" s="94">
        <f t="shared" si="8"/>
        <v>0</v>
      </c>
      <c r="N30" s="94">
        <f t="shared" si="8"/>
        <v>17927.405999999999</v>
      </c>
      <c r="O30" s="94">
        <f t="shared" si="8"/>
        <v>20774.283000000003</v>
      </c>
      <c r="P30" s="94">
        <f t="shared" si="8"/>
        <v>20774.283000000003</v>
      </c>
      <c r="Q30" s="94">
        <f t="shared" si="8"/>
        <v>0</v>
      </c>
      <c r="R30" s="94">
        <f t="shared" si="8"/>
        <v>41548.566000000006</v>
      </c>
    </row>
    <row r="31" spans="1:18" s="33" customFormat="1" ht="30" customHeight="1" x14ac:dyDescent="0.25">
      <c r="A31" s="519" t="s">
        <v>281</v>
      </c>
      <c r="B31" s="520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8"/>
    </row>
    <row r="32" spans="1:18" s="33" customFormat="1" ht="66.75" customHeight="1" x14ac:dyDescent="0.25">
      <c r="A32" s="99" t="s">
        <v>72</v>
      </c>
      <c r="B32" s="86" t="s">
        <v>282</v>
      </c>
      <c r="C32" s="44">
        <v>6806.5659999999998</v>
      </c>
      <c r="D32" s="44">
        <v>6806.5659999999998</v>
      </c>
      <c r="E32" s="44">
        <v>0</v>
      </c>
      <c r="F32" s="44">
        <f>C32+D32</f>
        <v>13613.132</v>
      </c>
      <c r="G32" s="44">
        <v>0</v>
      </c>
      <c r="H32" s="44">
        <v>0</v>
      </c>
      <c r="I32" s="44">
        <v>0</v>
      </c>
      <c r="J32" s="44">
        <f>G32+H32</f>
        <v>0</v>
      </c>
      <c r="K32" s="44">
        <v>0</v>
      </c>
      <c r="L32" s="44">
        <v>0</v>
      </c>
      <c r="M32" s="44">
        <v>0</v>
      </c>
      <c r="N32" s="44">
        <f>K32+L32</f>
        <v>0</v>
      </c>
      <c r="O32" s="46">
        <f>G32+K32+C32</f>
        <v>6806.5659999999998</v>
      </c>
      <c r="P32" s="46">
        <f>H32+L32+D32</f>
        <v>6806.5659999999998</v>
      </c>
      <c r="Q32" s="46">
        <v>0</v>
      </c>
      <c r="R32" s="46">
        <f>J32+N32+F32</f>
        <v>13613.132</v>
      </c>
    </row>
    <row r="33" spans="1:18" s="33" customFormat="1" ht="63" customHeight="1" x14ac:dyDescent="0.25">
      <c r="A33" s="100" t="s">
        <v>75</v>
      </c>
      <c r="B33" s="86" t="s">
        <v>283</v>
      </c>
      <c r="C33" s="46">
        <v>3089.7350000000001</v>
      </c>
      <c r="D33" s="46">
        <v>3089.7350000000001</v>
      </c>
      <c r="E33" s="46">
        <v>0</v>
      </c>
      <c r="F33" s="46">
        <f>C33+D33</f>
        <v>6179.47</v>
      </c>
      <c r="G33" s="46">
        <v>0</v>
      </c>
      <c r="H33" s="46">
        <v>0</v>
      </c>
      <c r="I33" s="46">
        <v>0</v>
      </c>
      <c r="J33" s="46">
        <f>G33+H33</f>
        <v>0</v>
      </c>
      <c r="K33" s="46">
        <v>0</v>
      </c>
      <c r="L33" s="46">
        <v>0</v>
      </c>
      <c r="M33" s="46">
        <v>0</v>
      </c>
      <c r="N33" s="46">
        <f>K33+L33</f>
        <v>0</v>
      </c>
      <c r="O33" s="46">
        <f>G33+K33+C33</f>
        <v>3089.7350000000001</v>
      </c>
      <c r="P33" s="46">
        <f>H33+L33+D33</f>
        <v>3089.7350000000001</v>
      </c>
      <c r="Q33" s="46">
        <v>0</v>
      </c>
      <c r="R33" s="46">
        <f>J33+N33+F33</f>
        <v>6179.47</v>
      </c>
    </row>
    <row r="34" spans="1:18" s="33" customFormat="1" ht="23.25" customHeight="1" thickBot="1" x14ac:dyDescent="0.3">
      <c r="A34" s="517" t="s">
        <v>35</v>
      </c>
      <c r="B34" s="518"/>
      <c r="C34" s="101">
        <f>C33+C32</f>
        <v>9896.3009999999995</v>
      </c>
      <c r="D34" s="101">
        <f t="shared" ref="D34:R34" si="9">D33+D32</f>
        <v>9896.3009999999995</v>
      </c>
      <c r="E34" s="101">
        <f t="shared" si="9"/>
        <v>0</v>
      </c>
      <c r="F34" s="101">
        <f t="shared" si="9"/>
        <v>19792.601999999999</v>
      </c>
      <c r="G34" s="101">
        <f t="shared" si="9"/>
        <v>0</v>
      </c>
      <c r="H34" s="101">
        <f t="shared" si="9"/>
        <v>0</v>
      </c>
      <c r="I34" s="101">
        <f t="shared" si="9"/>
        <v>0</v>
      </c>
      <c r="J34" s="101">
        <f t="shared" si="9"/>
        <v>0</v>
      </c>
      <c r="K34" s="101">
        <f t="shared" si="9"/>
        <v>0</v>
      </c>
      <c r="L34" s="101">
        <f t="shared" si="9"/>
        <v>0</v>
      </c>
      <c r="M34" s="101">
        <f t="shared" si="9"/>
        <v>0</v>
      </c>
      <c r="N34" s="101">
        <f t="shared" si="9"/>
        <v>0</v>
      </c>
      <c r="O34" s="101">
        <f t="shared" si="9"/>
        <v>9896.3009999999995</v>
      </c>
      <c r="P34" s="101">
        <f t="shared" si="9"/>
        <v>9896.3009999999995</v>
      </c>
      <c r="Q34" s="101">
        <f t="shared" si="9"/>
        <v>0</v>
      </c>
      <c r="R34" s="101">
        <f t="shared" si="9"/>
        <v>19792.601999999999</v>
      </c>
    </row>
    <row r="35" spans="1:18" s="33" customFormat="1" ht="26.25" customHeight="1" x14ac:dyDescent="0.25">
      <c r="A35" s="519" t="s">
        <v>261</v>
      </c>
      <c r="B35" s="520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8"/>
    </row>
    <row r="36" spans="1:18" s="33" customFormat="1" ht="47.25" customHeight="1" x14ac:dyDescent="0.25">
      <c r="A36" s="524" t="s">
        <v>81</v>
      </c>
      <c r="B36" s="102" t="s">
        <v>92</v>
      </c>
      <c r="C36" s="46">
        <v>0</v>
      </c>
      <c r="D36" s="46">
        <v>0</v>
      </c>
      <c r="E36" s="46">
        <v>0</v>
      </c>
      <c r="F36" s="46">
        <f>C36+D36</f>
        <v>0</v>
      </c>
      <c r="G36" s="46">
        <v>3125.1869999999999</v>
      </c>
      <c r="H36" s="46">
        <v>3125.1869999999999</v>
      </c>
      <c r="I36" s="46">
        <v>0</v>
      </c>
      <c r="J36" s="46">
        <f>G36+H36</f>
        <v>6250.3739999999998</v>
      </c>
      <c r="K36" s="46">
        <v>0</v>
      </c>
      <c r="L36" s="46">
        <v>0</v>
      </c>
      <c r="M36" s="46">
        <v>0</v>
      </c>
      <c r="N36" s="46">
        <f>K36+L36</f>
        <v>0</v>
      </c>
      <c r="O36" s="46">
        <f t="shared" ref="O36:R37" si="10">G36+K36+C36</f>
        <v>3125.1869999999999</v>
      </c>
      <c r="P36" s="46">
        <f t="shared" si="10"/>
        <v>3125.1869999999999</v>
      </c>
      <c r="Q36" s="46">
        <f t="shared" si="10"/>
        <v>0</v>
      </c>
      <c r="R36" s="46">
        <f t="shared" si="10"/>
        <v>6250.3739999999998</v>
      </c>
    </row>
    <row r="37" spans="1:18" s="33" customFormat="1" ht="34.5" customHeight="1" x14ac:dyDescent="0.25">
      <c r="A37" s="525"/>
      <c r="B37" s="103" t="s">
        <v>260</v>
      </c>
      <c r="C37" s="91">
        <v>3272.6669999999999</v>
      </c>
      <c r="D37" s="91">
        <v>3272.6669999999999</v>
      </c>
      <c r="E37" s="91">
        <v>0</v>
      </c>
      <c r="F37" s="46">
        <f>C37+D37</f>
        <v>6545.3339999999998</v>
      </c>
      <c r="G37" s="91">
        <v>0</v>
      </c>
      <c r="H37" s="91">
        <v>0</v>
      </c>
      <c r="I37" s="91">
        <v>0</v>
      </c>
      <c r="J37" s="46">
        <f>G37+H37</f>
        <v>0</v>
      </c>
      <c r="K37" s="46">
        <v>0</v>
      </c>
      <c r="L37" s="46">
        <v>0</v>
      </c>
      <c r="M37" s="46">
        <v>0</v>
      </c>
      <c r="N37" s="46">
        <f>K37+L37</f>
        <v>0</v>
      </c>
      <c r="O37" s="46">
        <f t="shared" si="10"/>
        <v>3272.6669999999999</v>
      </c>
      <c r="P37" s="46">
        <f t="shared" si="10"/>
        <v>3272.6669999999999</v>
      </c>
      <c r="Q37" s="46">
        <f t="shared" si="10"/>
        <v>0</v>
      </c>
      <c r="R37" s="46">
        <f t="shared" si="10"/>
        <v>6545.3339999999998</v>
      </c>
    </row>
    <row r="38" spans="1:18" s="33" customFormat="1" ht="30.75" customHeight="1" x14ac:dyDescent="0.25">
      <c r="A38" s="524" t="s">
        <v>78</v>
      </c>
      <c r="B38" s="103" t="s">
        <v>262</v>
      </c>
      <c r="C38" s="91">
        <v>856.98699999999997</v>
      </c>
      <c r="D38" s="91">
        <v>856.98699999999997</v>
      </c>
      <c r="E38" s="91">
        <v>0</v>
      </c>
      <c r="F38" s="46">
        <f>C38+D38</f>
        <v>1713.9739999999999</v>
      </c>
      <c r="G38" s="91">
        <v>0</v>
      </c>
      <c r="H38" s="91">
        <v>0</v>
      </c>
      <c r="I38" s="91">
        <v>0</v>
      </c>
      <c r="J38" s="46">
        <f>G38+H38</f>
        <v>0</v>
      </c>
      <c r="K38" s="46">
        <v>0</v>
      </c>
      <c r="L38" s="46">
        <v>0</v>
      </c>
      <c r="M38" s="46">
        <v>0</v>
      </c>
      <c r="N38" s="46">
        <f>K38+L38</f>
        <v>0</v>
      </c>
      <c r="O38" s="46">
        <f t="shared" ref="O38:R40" si="11">G38+K38+C38</f>
        <v>856.98699999999997</v>
      </c>
      <c r="P38" s="46">
        <f t="shared" si="11"/>
        <v>856.98699999999997</v>
      </c>
      <c r="Q38" s="46">
        <f t="shared" si="11"/>
        <v>0</v>
      </c>
      <c r="R38" s="46">
        <f t="shared" si="11"/>
        <v>1713.9739999999999</v>
      </c>
    </row>
    <row r="39" spans="1:18" s="33" customFormat="1" ht="30.75" customHeight="1" x14ac:dyDescent="0.25">
      <c r="A39" s="525"/>
      <c r="B39" s="102" t="s">
        <v>286</v>
      </c>
      <c r="C39" s="91">
        <v>588.64</v>
      </c>
      <c r="D39" s="91">
        <v>588.64</v>
      </c>
      <c r="E39" s="91"/>
      <c r="F39" s="46">
        <f>C39+D39</f>
        <v>1177.28</v>
      </c>
      <c r="G39" s="91">
        <v>0</v>
      </c>
      <c r="H39" s="91">
        <v>0</v>
      </c>
      <c r="I39" s="91">
        <v>0</v>
      </c>
      <c r="J39" s="46">
        <f>G39+H39</f>
        <v>0</v>
      </c>
      <c r="K39" s="46">
        <v>0</v>
      </c>
      <c r="L39" s="46">
        <v>0</v>
      </c>
      <c r="M39" s="46">
        <v>0</v>
      </c>
      <c r="N39" s="46">
        <f>K39+L39</f>
        <v>0</v>
      </c>
      <c r="O39" s="46">
        <f t="shared" si="11"/>
        <v>588.64</v>
      </c>
      <c r="P39" s="46">
        <f t="shared" si="11"/>
        <v>588.64</v>
      </c>
      <c r="Q39" s="46">
        <f t="shared" si="11"/>
        <v>0</v>
      </c>
      <c r="R39" s="46">
        <f t="shared" si="11"/>
        <v>1177.28</v>
      </c>
    </row>
    <row r="40" spans="1:18" ht="23.25" customHeight="1" thickBot="1" x14ac:dyDescent="0.3">
      <c r="A40" s="485" t="s">
        <v>35</v>
      </c>
      <c r="B40" s="486"/>
      <c r="C40" s="29">
        <f>SUM(C36:C39)</f>
        <v>4718.2939999999999</v>
      </c>
      <c r="D40" s="29">
        <f t="shared" ref="D40:N40" si="12">SUM(D36:D39)</f>
        <v>4718.2939999999999</v>
      </c>
      <c r="E40" s="29">
        <f t="shared" si="12"/>
        <v>0</v>
      </c>
      <c r="F40" s="29">
        <f t="shared" si="12"/>
        <v>9436.5879999999997</v>
      </c>
      <c r="G40" s="29">
        <f t="shared" si="12"/>
        <v>3125.1869999999999</v>
      </c>
      <c r="H40" s="29">
        <f t="shared" si="12"/>
        <v>3125.1869999999999</v>
      </c>
      <c r="I40" s="29">
        <f t="shared" si="12"/>
        <v>0</v>
      </c>
      <c r="J40" s="29">
        <f t="shared" si="12"/>
        <v>6250.3739999999998</v>
      </c>
      <c r="K40" s="29">
        <f t="shared" si="12"/>
        <v>0</v>
      </c>
      <c r="L40" s="29">
        <f t="shared" si="12"/>
        <v>0</v>
      </c>
      <c r="M40" s="29">
        <f t="shared" si="12"/>
        <v>0</v>
      </c>
      <c r="N40" s="29">
        <f t="shared" si="12"/>
        <v>0</v>
      </c>
      <c r="O40" s="85">
        <f t="shared" si="11"/>
        <v>7843.4809999999998</v>
      </c>
      <c r="P40" s="85">
        <f t="shared" si="11"/>
        <v>7843.4809999999998</v>
      </c>
      <c r="Q40" s="85">
        <f t="shared" si="11"/>
        <v>0</v>
      </c>
      <c r="R40" s="85">
        <f t="shared" si="11"/>
        <v>15686.962</v>
      </c>
    </row>
    <row r="41" spans="1:18" ht="15.75" thickBot="1" x14ac:dyDescent="0.3"/>
    <row r="42" spans="1:18" ht="29.25" customHeight="1" x14ac:dyDescent="0.25">
      <c r="A42" s="521" t="s">
        <v>29</v>
      </c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3"/>
    </row>
    <row r="43" spans="1:18" s="33" customFormat="1" ht="30" customHeight="1" thickBot="1" x14ac:dyDescent="0.3">
      <c r="A43" s="514" t="s">
        <v>56</v>
      </c>
      <c r="B43" s="515"/>
      <c r="C43" s="31">
        <f>C46</f>
        <v>980</v>
      </c>
      <c r="D43" s="31">
        <f t="shared" ref="D43:R43" si="13">D46</f>
        <v>263690.09999999998</v>
      </c>
      <c r="E43" s="31">
        <f t="shared" si="13"/>
        <v>0</v>
      </c>
      <c r="F43" s="31">
        <f t="shared" si="13"/>
        <v>264670.09999999998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980</v>
      </c>
      <c r="P43" s="31">
        <f t="shared" si="13"/>
        <v>263690.09999999998</v>
      </c>
      <c r="Q43" s="31">
        <f t="shared" si="13"/>
        <v>0</v>
      </c>
      <c r="R43" s="31">
        <f t="shared" si="13"/>
        <v>264670.09999999998</v>
      </c>
    </row>
    <row r="44" spans="1:18" ht="36" customHeight="1" x14ac:dyDescent="0.25">
      <c r="A44" s="526" t="s">
        <v>84</v>
      </c>
      <c r="B44" s="5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45" x14ac:dyDescent="0.25">
      <c r="A45" s="51" t="s">
        <v>81</v>
      </c>
      <c r="B45" s="20" t="s">
        <v>83</v>
      </c>
      <c r="C45" s="3">
        <v>980</v>
      </c>
      <c r="D45" s="3">
        <v>263690.09999999998</v>
      </c>
      <c r="E45" s="3">
        <v>0</v>
      </c>
      <c r="F45" s="3">
        <f>C45+D45</f>
        <v>264670.09999999998</v>
      </c>
      <c r="G45" s="3">
        <v>0</v>
      </c>
      <c r="H45" s="3">
        <v>0</v>
      </c>
      <c r="I45" s="3">
        <v>0</v>
      </c>
      <c r="J45" s="3">
        <f>G45+H45</f>
        <v>0</v>
      </c>
      <c r="K45" s="3">
        <v>0</v>
      </c>
      <c r="L45" s="3">
        <v>0</v>
      </c>
      <c r="M45" s="3">
        <v>0</v>
      </c>
      <c r="N45" s="3">
        <v>0</v>
      </c>
      <c r="O45" s="3">
        <f>C45+G45</f>
        <v>980</v>
      </c>
      <c r="P45" s="3">
        <f>D45+H45</f>
        <v>263690.09999999998</v>
      </c>
      <c r="Q45" s="3">
        <f>E45+I45</f>
        <v>0</v>
      </c>
      <c r="R45" s="3">
        <f>F45+J45</f>
        <v>264670.09999999998</v>
      </c>
    </row>
    <row r="46" spans="1:18" ht="15.75" thickBot="1" x14ac:dyDescent="0.3">
      <c r="A46" s="485" t="s">
        <v>35</v>
      </c>
      <c r="B46" s="486"/>
      <c r="C46" s="29">
        <f>C45</f>
        <v>980</v>
      </c>
      <c r="D46" s="29">
        <f t="shared" ref="D46:R46" si="14">D45</f>
        <v>263690.09999999998</v>
      </c>
      <c r="E46" s="29">
        <f t="shared" si="14"/>
        <v>0</v>
      </c>
      <c r="F46" s="29">
        <f t="shared" si="14"/>
        <v>264670.09999999998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980</v>
      </c>
      <c r="P46" s="29">
        <f t="shared" si="14"/>
        <v>263690.09999999998</v>
      </c>
      <c r="Q46" s="29">
        <f t="shared" si="14"/>
        <v>0</v>
      </c>
      <c r="R46" s="29">
        <f t="shared" si="14"/>
        <v>264670.09999999998</v>
      </c>
    </row>
    <row r="47" spans="1:18" ht="27" customHeight="1" x14ac:dyDescent="0.25">
      <c r="A47" s="521" t="s">
        <v>30</v>
      </c>
      <c r="B47" s="522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3"/>
    </row>
    <row r="48" spans="1:18" s="33" customFormat="1" ht="33" customHeight="1" thickBot="1" x14ac:dyDescent="0.3">
      <c r="A48" s="514" t="s">
        <v>56</v>
      </c>
      <c r="B48" s="515"/>
      <c r="C48" s="31">
        <f>C72+C79</f>
        <v>7981.9559999999992</v>
      </c>
      <c r="D48" s="31">
        <f t="shared" ref="D48:R48" si="15">D72+D79</f>
        <v>71837.600999999995</v>
      </c>
      <c r="E48" s="31">
        <f t="shared" si="15"/>
        <v>0</v>
      </c>
      <c r="F48" s="31">
        <f t="shared" si="15"/>
        <v>79819.557000000001</v>
      </c>
      <c r="G48" s="31">
        <f>G72+G79</f>
        <v>9128.0689999999995</v>
      </c>
      <c r="H48" s="31">
        <f>H72+H79</f>
        <v>82152.624000000011</v>
      </c>
      <c r="I48" s="31">
        <f t="shared" si="15"/>
        <v>0</v>
      </c>
      <c r="J48" s="31">
        <f t="shared" si="15"/>
        <v>91280.692999999999</v>
      </c>
      <c r="K48" s="31">
        <f t="shared" si="15"/>
        <v>9128.0689999999995</v>
      </c>
      <c r="L48" s="31">
        <f t="shared" si="15"/>
        <v>82152.624000000011</v>
      </c>
      <c r="M48" s="31">
        <f t="shared" si="15"/>
        <v>0</v>
      </c>
      <c r="N48" s="31">
        <f t="shared" si="15"/>
        <v>91280.692999999999</v>
      </c>
      <c r="O48" s="31">
        <f t="shared" si="15"/>
        <v>26238.094000000001</v>
      </c>
      <c r="P48" s="31">
        <f t="shared" si="15"/>
        <v>236142.84899999999</v>
      </c>
      <c r="Q48" s="31">
        <f t="shared" si="15"/>
        <v>0</v>
      </c>
      <c r="R48" s="31">
        <f t="shared" si="15"/>
        <v>262380.94300000003</v>
      </c>
    </row>
    <row r="49" spans="1:18" x14ac:dyDescent="0.25">
      <c r="A49" s="526" t="s">
        <v>38</v>
      </c>
      <c r="B49" s="5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47"/>
      <c r="R49" s="25"/>
    </row>
    <row r="50" spans="1:18" ht="28.5" customHeight="1" x14ac:dyDescent="0.25">
      <c r="A50" s="526" t="s">
        <v>87</v>
      </c>
      <c r="B50" s="5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7"/>
      <c r="R50" s="25"/>
    </row>
    <row r="51" spans="1:18" s="17" customFormat="1" ht="28.5" customHeight="1" x14ac:dyDescent="0.25">
      <c r="A51" s="530" t="s">
        <v>81</v>
      </c>
      <c r="B51" s="20" t="s">
        <v>98</v>
      </c>
      <c r="C51" s="38">
        <v>516.00900000000001</v>
      </c>
      <c r="D51" s="38">
        <v>4644.0829999999996</v>
      </c>
      <c r="E51" s="38">
        <v>0</v>
      </c>
      <c r="F51" s="38">
        <f>C51+D51</f>
        <v>5160.0919999999996</v>
      </c>
      <c r="G51" s="45">
        <v>0</v>
      </c>
      <c r="H51" s="45">
        <v>0</v>
      </c>
      <c r="I51" s="38">
        <v>0</v>
      </c>
      <c r="J51" s="45">
        <v>0</v>
      </c>
      <c r="K51" s="45">
        <v>0</v>
      </c>
      <c r="L51" s="45">
        <v>0</v>
      </c>
      <c r="M51" s="38">
        <v>0</v>
      </c>
      <c r="N51" s="45">
        <v>0</v>
      </c>
      <c r="O51" s="44">
        <f t="shared" ref="O51:O71" si="16">C51+G51+K51</f>
        <v>516.00900000000001</v>
      </c>
      <c r="P51" s="44">
        <f t="shared" ref="P51:P71" si="17">D51+H51+L51</f>
        <v>4644.0829999999996</v>
      </c>
      <c r="Q51" s="44">
        <f t="shared" ref="Q51:Q71" si="18">E51+I51+M51</f>
        <v>0</v>
      </c>
      <c r="R51" s="44">
        <f t="shared" ref="R51:R67" si="19">F51+J51+N51</f>
        <v>5160.0919999999996</v>
      </c>
    </row>
    <row r="52" spans="1:18" s="17" customFormat="1" ht="28.5" customHeight="1" x14ac:dyDescent="0.25">
      <c r="A52" s="531"/>
      <c r="B52" s="20" t="s">
        <v>99</v>
      </c>
      <c r="C52" s="38">
        <v>198.87200000000001</v>
      </c>
      <c r="D52" s="38">
        <v>1789.8530000000001</v>
      </c>
      <c r="E52" s="38">
        <v>0</v>
      </c>
      <c r="F52" s="38">
        <f>C52+D52</f>
        <v>1988.7250000000001</v>
      </c>
      <c r="G52" s="45">
        <v>0</v>
      </c>
      <c r="H52" s="45">
        <v>0</v>
      </c>
      <c r="I52" s="38">
        <v>0</v>
      </c>
      <c r="J52" s="45">
        <v>0</v>
      </c>
      <c r="K52" s="45">
        <v>0</v>
      </c>
      <c r="L52" s="45">
        <v>0</v>
      </c>
      <c r="M52" s="38">
        <v>0</v>
      </c>
      <c r="N52" s="45">
        <v>0</v>
      </c>
      <c r="O52" s="44">
        <f t="shared" si="16"/>
        <v>198.87200000000001</v>
      </c>
      <c r="P52" s="44">
        <f t="shared" si="17"/>
        <v>1789.8530000000001</v>
      </c>
      <c r="Q52" s="44">
        <f t="shared" si="18"/>
        <v>0</v>
      </c>
      <c r="R52" s="44">
        <f t="shared" si="19"/>
        <v>1988.7250000000001</v>
      </c>
    </row>
    <row r="53" spans="1:18" s="17" customFormat="1" ht="28.5" customHeight="1" x14ac:dyDescent="0.25">
      <c r="A53" s="532"/>
      <c r="B53" s="20" t="s">
        <v>96</v>
      </c>
      <c r="C53" s="38">
        <v>0</v>
      </c>
      <c r="D53" s="38">
        <v>0</v>
      </c>
      <c r="E53" s="38">
        <v>0</v>
      </c>
      <c r="F53" s="38">
        <f>C53+D53</f>
        <v>0</v>
      </c>
      <c r="G53" s="44">
        <f>C51+C52</f>
        <v>714.88100000000009</v>
      </c>
      <c r="H53" s="44">
        <f>D51+D52</f>
        <v>6433.9359999999997</v>
      </c>
      <c r="I53" s="44">
        <f>E51+E52</f>
        <v>0</v>
      </c>
      <c r="J53" s="44">
        <f>F51+F52</f>
        <v>7148.817</v>
      </c>
      <c r="K53" s="44">
        <f>G53</f>
        <v>714.88100000000009</v>
      </c>
      <c r="L53" s="44">
        <f>H53</f>
        <v>6433.9359999999997</v>
      </c>
      <c r="M53" s="44">
        <f>I53</f>
        <v>0</v>
      </c>
      <c r="N53" s="44">
        <f>J53</f>
        <v>7148.817</v>
      </c>
      <c r="O53" s="44">
        <f>C53+G53+K53</f>
        <v>1429.7620000000002</v>
      </c>
      <c r="P53" s="44">
        <f>D53+H53+L53</f>
        <v>12867.871999999999</v>
      </c>
      <c r="Q53" s="44">
        <f>E53+I53+M53</f>
        <v>0</v>
      </c>
      <c r="R53" s="44">
        <f>F53+J53+N53</f>
        <v>14297.634</v>
      </c>
    </row>
    <row r="54" spans="1:18" ht="26.25" customHeight="1" x14ac:dyDescent="0.25">
      <c r="A54" s="511" t="s">
        <v>70</v>
      </c>
      <c r="B54" s="20" t="s">
        <v>71</v>
      </c>
      <c r="C54" s="44">
        <v>81.789000000000001</v>
      </c>
      <c r="D54" s="44">
        <v>736.101</v>
      </c>
      <c r="E54" s="44">
        <v>0</v>
      </c>
      <c r="F54" s="44">
        <f>C54+D54</f>
        <v>817.89</v>
      </c>
      <c r="G54" s="45">
        <v>0</v>
      </c>
      <c r="H54" s="45">
        <v>0</v>
      </c>
      <c r="I54" s="44">
        <v>0</v>
      </c>
      <c r="J54" s="45">
        <v>0</v>
      </c>
      <c r="K54" s="45">
        <v>0</v>
      </c>
      <c r="L54" s="45">
        <v>0</v>
      </c>
      <c r="M54" s="44">
        <v>0</v>
      </c>
      <c r="N54" s="45">
        <v>0</v>
      </c>
      <c r="O54" s="44">
        <f t="shared" si="16"/>
        <v>81.789000000000001</v>
      </c>
      <c r="P54" s="44">
        <f t="shared" si="17"/>
        <v>736.101</v>
      </c>
      <c r="Q54" s="44">
        <f t="shared" si="18"/>
        <v>0</v>
      </c>
      <c r="R54" s="44">
        <f t="shared" si="19"/>
        <v>817.89</v>
      </c>
    </row>
    <row r="55" spans="1:18" ht="30" x14ac:dyDescent="0.25">
      <c r="A55" s="512"/>
      <c r="B55" s="20" t="s">
        <v>100</v>
      </c>
      <c r="C55" s="44">
        <v>33.252000000000002</v>
      </c>
      <c r="D55" s="44">
        <v>299.27199999999999</v>
      </c>
      <c r="E55" s="44">
        <v>0</v>
      </c>
      <c r="F55" s="44">
        <f>C55+D55</f>
        <v>332.524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6"/>
        <v>33.252000000000002</v>
      </c>
      <c r="P55" s="44">
        <f t="shared" si="17"/>
        <v>299.27199999999999</v>
      </c>
      <c r="Q55" s="44">
        <f t="shared" si="18"/>
        <v>0</v>
      </c>
      <c r="R55" s="44">
        <f t="shared" si="19"/>
        <v>332.524</v>
      </c>
    </row>
    <row r="56" spans="1:18" ht="30" x14ac:dyDescent="0.25">
      <c r="A56" s="513"/>
      <c r="B56" s="20" t="s">
        <v>96</v>
      </c>
      <c r="C56" s="44">
        <v>0</v>
      </c>
      <c r="D56" s="44">
        <v>0</v>
      </c>
      <c r="E56" s="44">
        <v>0</v>
      </c>
      <c r="F56" s="44">
        <v>0</v>
      </c>
      <c r="G56" s="44">
        <f>C54+C55</f>
        <v>115.041</v>
      </c>
      <c r="H56" s="44">
        <f>D54+D55</f>
        <v>1035.373</v>
      </c>
      <c r="I56" s="44">
        <f>E54+E55</f>
        <v>0</v>
      </c>
      <c r="J56" s="44">
        <f>F54+F55</f>
        <v>1150.414</v>
      </c>
      <c r="K56" s="44">
        <f>G56</f>
        <v>115.041</v>
      </c>
      <c r="L56" s="44">
        <f>H56</f>
        <v>1035.373</v>
      </c>
      <c r="M56" s="44">
        <f>I56</f>
        <v>0</v>
      </c>
      <c r="N56" s="44">
        <f>J56</f>
        <v>1150.414</v>
      </c>
      <c r="O56" s="44">
        <f t="shared" si="16"/>
        <v>230.08199999999999</v>
      </c>
      <c r="P56" s="44">
        <f t="shared" si="17"/>
        <v>2070.7460000000001</v>
      </c>
      <c r="Q56" s="44">
        <f t="shared" si="18"/>
        <v>0</v>
      </c>
      <c r="R56" s="44">
        <f t="shared" si="19"/>
        <v>2300.828</v>
      </c>
    </row>
    <row r="57" spans="1:18" ht="30" x14ac:dyDescent="0.25">
      <c r="A57" s="511" t="s">
        <v>72</v>
      </c>
      <c r="B57" s="20" t="s">
        <v>73</v>
      </c>
      <c r="C57" s="44">
        <v>116.755</v>
      </c>
      <c r="D57" s="44">
        <v>1050.7929999999999</v>
      </c>
      <c r="E57" s="44">
        <v>0</v>
      </c>
      <c r="F57" s="44">
        <f t="shared" ref="F57:F67" si="20">C57+D57</f>
        <v>1167.5479999999998</v>
      </c>
      <c r="G57" s="45">
        <v>0</v>
      </c>
      <c r="H57" s="45">
        <v>0</v>
      </c>
      <c r="I57" s="44">
        <v>0</v>
      </c>
      <c r="J57" s="45">
        <v>0</v>
      </c>
      <c r="K57" s="45">
        <v>0</v>
      </c>
      <c r="L57" s="45">
        <v>0</v>
      </c>
      <c r="M57" s="44">
        <v>0</v>
      </c>
      <c r="N57" s="45">
        <v>0</v>
      </c>
      <c r="O57" s="44">
        <f t="shared" si="16"/>
        <v>116.755</v>
      </c>
      <c r="P57" s="44">
        <f t="shared" si="17"/>
        <v>1050.7929999999999</v>
      </c>
      <c r="Q57" s="44">
        <f t="shared" si="18"/>
        <v>0</v>
      </c>
      <c r="R57" s="44">
        <f t="shared" si="19"/>
        <v>1167.5479999999998</v>
      </c>
    </row>
    <row r="58" spans="1:18" ht="30" x14ac:dyDescent="0.25">
      <c r="A58" s="512"/>
      <c r="B58" s="20" t="s">
        <v>101</v>
      </c>
      <c r="C58" s="44">
        <v>68.77</v>
      </c>
      <c r="D58" s="44">
        <v>618.928</v>
      </c>
      <c r="E58" s="44">
        <v>0</v>
      </c>
      <c r="F58" s="44">
        <f t="shared" si="20"/>
        <v>687.69799999999998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6"/>
        <v>68.77</v>
      </c>
      <c r="P58" s="44">
        <f t="shared" si="17"/>
        <v>618.928</v>
      </c>
      <c r="Q58" s="44">
        <f t="shared" si="18"/>
        <v>0</v>
      </c>
      <c r="R58" s="44">
        <f t="shared" si="19"/>
        <v>687.69799999999998</v>
      </c>
    </row>
    <row r="59" spans="1:18" ht="30" x14ac:dyDescent="0.25">
      <c r="A59" s="513"/>
      <c r="B59" s="20" t="s">
        <v>96</v>
      </c>
      <c r="C59" s="44">
        <v>0</v>
      </c>
      <c r="D59" s="44">
        <v>0</v>
      </c>
      <c r="E59" s="44">
        <v>0</v>
      </c>
      <c r="F59" s="44">
        <v>0</v>
      </c>
      <c r="G59" s="44">
        <f>C57+C58</f>
        <v>185.52499999999998</v>
      </c>
      <c r="H59" s="44">
        <f>D57+D58</f>
        <v>1669.721</v>
      </c>
      <c r="I59" s="44">
        <f>E57+E58</f>
        <v>0</v>
      </c>
      <c r="J59" s="44">
        <f>F57+F58</f>
        <v>1855.2459999999996</v>
      </c>
      <c r="K59" s="44">
        <f>G59</f>
        <v>185.52499999999998</v>
      </c>
      <c r="L59" s="44">
        <f>H59</f>
        <v>1669.721</v>
      </c>
      <c r="M59" s="44">
        <f>I59</f>
        <v>0</v>
      </c>
      <c r="N59" s="44">
        <f>J59</f>
        <v>1855.2459999999996</v>
      </c>
      <c r="O59" s="44">
        <f t="shared" si="16"/>
        <v>371.04999999999995</v>
      </c>
      <c r="P59" s="44">
        <f t="shared" si="17"/>
        <v>3339.442</v>
      </c>
      <c r="Q59" s="44">
        <f t="shared" si="18"/>
        <v>0</v>
      </c>
      <c r="R59" s="44">
        <f t="shared" si="19"/>
        <v>3710.4919999999993</v>
      </c>
    </row>
    <row r="60" spans="1:18" ht="45" x14ac:dyDescent="0.25">
      <c r="A60" s="511" t="s">
        <v>74</v>
      </c>
      <c r="B60" s="20" t="s">
        <v>76</v>
      </c>
      <c r="C60" s="44">
        <v>180.721</v>
      </c>
      <c r="D60" s="44">
        <v>1626.4849999999999</v>
      </c>
      <c r="E60" s="44">
        <v>0</v>
      </c>
      <c r="F60" s="44">
        <f t="shared" si="20"/>
        <v>1807.2059999999999</v>
      </c>
      <c r="G60" s="45">
        <v>0</v>
      </c>
      <c r="H60" s="45">
        <v>0</v>
      </c>
      <c r="I60" s="44">
        <v>0</v>
      </c>
      <c r="J60" s="45">
        <v>0</v>
      </c>
      <c r="K60" s="45">
        <v>0</v>
      </c>
      <c r="L60" s="45">
        <v>0</v>
      </c>
      <c r="M60" s="44">
        <v>0</v>
      </c>
      <c r="N60" s="45">
        <v>0</v>
      </c>
      <c r="O60" s="44">
        <f t="shared" si="16"/>
        <v>180.721</v>
      </c>
      <c r="P60" s="44">
        <f t="shared" si="17"/>
        <v>1626.4849999999999</v>
      </c>
      <c r="Q60" s="44">
        <f t="shared" si="18"/>
        <v>0</v>
      </c>
      <c r="R60" s="44">
        <f t="shared" si="19"/>
        <v>1807.2059999999999</v>
      </c>
    </row>
    <row r="61" spans="1:18" ht="45" x14ac:dyDescent="0.25">
      <c r="A61" s="512"/>
      <c r="B61" s="20" t="s">
        <v>102</v>
      </c>
      <c r="C61" s="44">
        <v>97.846999999999994</v>
      </c>
      <c r="D61" s="44">
        <v>880.62400000000002</v>
      </c>
      <c r="E61" s="44">
        <v>0</v>
      </c>
      <c r="F61" s="44">
        <f t="shared" si="20"/>
        <v>978.471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6"/>
        <v>97.846999999999994</v>
      </c>
      <c r="P61" s="44">
        <f t="shared" si="17"/>
        <v>880.62400000000002</v>
      </c>
      <c r="Q61" s="44">
        <f t="shared" si="18"/>
        <v>0</v>
      </c>
      <c r="R61" s="44">
        <f t="shared" si="19"/>
        <v>978.471</v>
      </c>
    </row>
    <row r="62" spans="1:18" ht="30" x14ac:dyDescent="0.25">
      <c r="A62" s="513"/>
      <c r="B62" s="20" t="s">
        <v>96</v>
      </c>
      <c r="C62" s="44">
        <v>0</v>
      </c>
      <c r="D62" s="44">
        <v>0</v>
      </c>
      <c r="E62" s="44">
        <v>0</v>
      </c>
      <c r="F62" s="44">
        <v>0</v>
      </c>
      <c r="G62" s="44">
        <f>C60+C61</f>
        <v>278.56799999999998</v>
      </c>
      <c r="H62" s="44">
        <f>D60+D61</f>
        <v>2507.1089999999999</v>
      </c>
      <c r="I62" s="44">
        <f>E60+E61</f>
        <v>0</v>
      </c>
      <c r="J62" s="44">
        <f>F60+F61</f>
        <v>2785.6769999999997</v>
      </c>
      <c r="K62" s="44">
        <f>G62</f>
        <v>278.56799999999998</v>
      </c>
      <c r="L62" s="44">
        <f>H62</f>
        <v>2507.1089999999999</v>
      </c>
      <c r="M62" s="44">
        <f>I62</f>
        <v>0</v>
      </c>
      <c r="N62" s="44">
        <f>J62</f>
        <v>2785.6769999999997</v>
      </c>
      <c r="O62" s="44">
        <f t="shared" si="16"/>
        <v>557.13599999999997</v>
      </c>
      <c r="P62" s="44">
        <f t="shared" si="17"/>
        <v>5014.2179999999998</v>
      </c>
      <c r="Q62" s="44">
        <f t="shared" si="18"/>
        <v>0</v>
      </c>
      <c r="R62" s="44">
        <f t="shared" si="19"/>
        <v>5571.3539999999994</v>
      </c>
    </row>
    <row r="63" spans="1:18" ht="30" x14ac:dyDescent="0.25">
      <c r="A63" s="511" t="s">
        <v>75</v>
      </c>
      <c r="B63" s="20" t="s">
        <v>77</v>
      </c>
      <c r="C63" s="44">
        <v>116.98099999999999</v>
      </c>
      <c r="D63" s="44">
        <v>1052.8309999999999</v>
      </c>
      <c r="E63" s="44">
        <v>0</v>
      </c>
      <c r="F63" s="44">
        <f t="shared" si="20"/>
        <v>1169.8119999999999</v>
      </c>
      <c r="G63" s="45">
        <v>0</v>
      </c>
      <c r="H63" s="45">
        <v>0</v>
      </c>
      <c r="I63" s="44">
        <v>0</v>
      </c>
      <c r="J63" s="45">
        <v>0</v>
      </c>
      <c r="K63" s="45">
        <v>0</v>
      </c>
      <c r="L63" s="45">
        <v>0</v>
      </c>
      <c r="M63" s="44">
        <v>0</v>
      </c>
      <c r="N63" s="45">
        <v>0</v>
      </c>
      <c r="O63" s="44">
        <f t="shared" si="16"/>
        <v>116.98099999999999</v>
      </c>
      <c r="P63" s="44">
        <f t="shared" si="17"/>
        <v>1052.8309999999999</v>
      </c>
      <c r="Q63" s="44">
        <f t="shared" si="18"/>
        <v>0</v>
      </c>
      <c r="R63" s="44">
        <f t="shared" si="19"/>
        <v>1169.8119999999999</v>
      </c>
    </row>
    <row r="64" spans="1:18" ht="30" x14ac:dyDescent="0.25">
      <c r="A64" s="512"/>
      <c r="B64" s="20" t="s">
        <v>103</v>
      </c>
      <c r="C64" s="44">
        <v>42.78</v>
      </c>
      <c r="D64" s="44">
        <v>385.01600000000002</v>
      </c>
      <c r="E64" s="44">
        <v>0</v>
      </c>
      <c r="F64" s="44">
        <f t="shared" si="20"/>
        <v>427.79600000000005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6"/>
        <v>42.78</v>
      </c>
      <c r="P64" s="44">
        <f t="shared" si="17"/>
        <v>385.01600000000002</v>
      </c>
      <c r="Q64" s="44">
        <f t="shared" si="18"/>
        <v>0</v>
      </c>
      <c r="R64" s="44">
        <f t="shared" si="19"/>
        <v>427.79600000000005</v>
      </c>
    </row>
    <row r="65" spans="1:18" ht="30" x14ac:dyDescent="0.25">
      <c r="A65" s="513"/>
      <c r="B65" s="20" t="s">
        <v>96</v>
      </c>
      <c r="C65" s="44">
        <v>0</v>
      </c>
      <c r="D65" s="44">
        <v>0</v>
      </c>
      <c r="E65" s="44">
        <v>0</v>
      </c>
      <c r="F65" s="44">
        <v>0</v>
      </c>
      <c r="G65" s="44">
        <f>C63+C64</f>
        <v>159.761</v>
      </c>
      <c r="H65" s="44">
        <f>D63+D64</f>
        <v>1437.847</v>
      </c>
      <c r="I65" s="44">
        <f>E63+E64</f>
        <v>0</v>
      </c>
      <c r="J65" s="44">
        <f>F63+F64</f>
        <v>1597.6079999999999</v>
      </c>
      <c r="K65" s="44">
        <f>G65</f>
        <v>159.761</v>
      </c>
      <c r="L65" s="44">
        <f>H65</f>
        <v>1437.847</v>
      </c>
      <c r="M65" s="44">
        <f>I65</f>
        <v>0</v>
      </c>
      <c r="N65" s="44">
        <f>J65</f>
        <v>1597.6079999999999</v>
      </c>
      <c r="O65" s="44">
        <f t="shared" si="16"/>
        <v>319.52199999999999</v>
      </c>
      <c r="P65" s="44">
        <f t="shared" si="17"/>
        <v>2875.694</v>
      </c>
      <c r="Q65" s="44">
        <f t="shared" si="18"/>
        <v>0</v>
      </c>
      <c r="R65" s="44">
        <f t="shared" si="19"/>
        <v>3195.2159999999999</v>
      </c>
    </row>
    <row r="66" spans="1:18" ht="30" x14ac:dyDescent="0.25">
      <c r="A66" s="511" t="s">
        <v>78</v>
      </c>
      <c r="B66" s="20" t="s">
        <v>86</v>
      </c>
      <c r="C66" s="44">
        <v>103.69</v>
      </c>
      <c r="D66" s="44">
        <v>933.20600000000002</v>
      </c>
      <c r="E66" s="44">
        <v>0</v>
      </c>
      <c r="F66" s="44">
        <f t="shared" si="20"/>
        <v>1036.896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4">
        <f t="shared" si="16"/>
        <v>103.69</v>
      </c>
      <c r="P66" s="44">
        <f t="shared" si="17"/>
        <v>933.20600000000002</v>
      </c>
      <c r="Q66" s="44">
        <f t="shared" si="18"/>
        <v>0</v>
      </c>
      <c r="R66" s="44">
        <f t="shared" si="19"/>
        <v>1036.896</v>
      </c>
    </row>
    <row r="67" spans="1:18" ht="30" x14ac:dyDescent="0.25">
      <c r="A67" s="512"/>
      <c r="B67" s="20" t="s">
        <v>104</v>
      </c>
      <c r="C67" s="44">
        <v>61.695999999999998</v>
      </c>
      <c r="D67" s="44">
        <v>555.26400000000001</v>
      </c>
      <c r="E67" s="44">
        <v>0</v>
      </c>
      <c r="F67" s="44">
        <f t="shared" si="20"/>
        <v>616.96</v>
      </c>
      <c r="G67" s="45">
        <v>0</v>
      </c>
      <c r="H67" s="45">
        <v>0</v>
      </c>
      <c r="I67" s="44">
        <v>0</v>
      </c>
      <c r="J67" s="45">
        <v>0</v>
      </c>
      <c r="K67" s="45">
        <v>0</v>
      </c>
      <c r="L67" s="45">
        <v>0</v>
      </c>
      <c r="M67" s="44">
        <v>0</v>
      </c>
      <c r="N67" s="45">
        <v>0</v>
      </c>
      <c r="O67" s="44">
        <f t="shared" si="16"/>
        <v>61.695999999999998</v>
      </c>
      <c r="P67" s="44">
        <f t="shared" si="17"/>
        <v>555.26400000000001</v>
      </c>
      <c r="Q67" s="44">
        <f t="shared" si="18"/>
        <v>0</v>
      </c>
      <c r="R67" s="44">
        <f t="shared" si="19"/>
        <v>616.96</v>
      </c>
    </row>
    <row r="68" spans="1:18" ht="30" x14ac:dyDescent="0.25">
      <c r="A68" s="513"/>
      <c r="B68" s="20" t="s">
        <v>96</v>
      </c>
      <c r="C68" s="44">
        <v>0</v>
      </c>
      <c r="D68" s="44">
        <v>0</v>
      </c>
      <c r="E68" s="44">
        <v>0</v>
      </c>
      <c r="F68" s="44">
        <v>0</v>
      </c>
      <c r="G68" s="44">
        <f>C66+C67</f>
        <v>165.386</v>
      </c>
      <c r="H68" s="44">
        <f>D66+D67</f>
        <v>1488.47</v>
      </c>
      <c r="I68" s="44">
        <f>E66+E67</f>
        <v>0</v>
      </c>
      <c r="J68" s="44">
        <f>F66+F67</f>
        <v>1653.856</v>
      </c>
      <c r="K68" s="44">
        <f>G68</f>
        <v>165.386</v>
      </c>
      <c r="L68" s="44">
        <f>H68</f>
        <v>1488.47</v>
      </c>
      <c r="M68" s="44">
        <f>I68</f>
        <v>0</v>
      </c>
      <c r="N68" s="44">
        <f>J68</f>
        <v>1653.856</v>
      </c>
      <c r="O68" s="44">
        <f>C68+G68+K68</f>
        <v>330.77199999999999</v>
      </c>
      <c r="P68" s="44">
        <f t="shared" si="17"/>
        <v>2976.94</v>
      </c>
      <c r="Q68" s="44">
        <f t="shared" si="18"/>
        <v>0</v>
      </c>
      <c r="R68" s="44">
        <f>F68+J68+N68</f>
        <v>3307.712</v>
      </c>
    </row>
    <row r="69" spans="1:18" ht="45" x14ac:dyDescent="0.25">
      <c r="A69" s="511" t="s">
        <v>79</v>
      </c>
      <c r="B69" s="20" t="s">
        <v>80</v>
      </c>
      <c r="C69" s="46">
        <v>123.702</v>
      </c>
      <c r="D69" s="44">
        <v>1113.3219999999999</v>
      </c>
      <c r="E69" s="44">
        <v>0</v>
      </c>
      <c r="F69" s="44">
        <f>C69+D69</f>
        <v>1237.0239999999999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16"/>
        <v>123.702</v>
      </c>
      <c r="P69" s="44">
        <f t="shared" si="17"/>
        <v>1113.3219999999999</v>
      </c>
      <c r="Q69" s="44">
        <f t="shared" si="18"/>
        <v>0</v>
      </c>
      <c r="R69" s="44">
        <f>F69+J69+N69</f>
        <v>1237.0239999999999</v>
      </c>
    </row>
    <row r="70" spans="1:18" ht="30" x14ac:dyDescent="0.25">
      <c r="A70" s="512"/>
      <c r="B70" s="20" t="s">
        <v>105</v>
      </c>
      <c r="C70" s="44">
        <v>72.531999999999996</v>
      </c>
      <c r="D70" s="44">
        <v>652.78399999999999</v>
      </c>
      <c r="E70" s="44">
        <v>0</v>
      </c>
      <c r="F70" s="44">
        <f>C70+D70</f>
        <v>725.31600000000003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16"/>
        <v>72.531999999999996</v>
      </c>
      <c r="P70" s="44">
        <f t="shared" si="17"/>
        <v>652.78399999999999</v>
      </c>
      <c r="Q70" s="44">
        <f t="shared" si="18"/>
        <v>0</v>
      </c>
      <c r="R70" s="44">
        <f>F70+J70+N70</f>
        <v>725.31600000000003</v>
      </c>
    </row>
    <row r="71" spans="1:18" ht="30" x14ac:dyDescent="0.25">
      <c r="A71" s="513"/>
      <c r="B71" s="20" t="s">
        <v>96</v>
      </c>
      <c r="C71" s="44">
        <v>0</v>
      </c>
      <c r="D71" s="44">
        <v>0</v>
      </c>
      <c r="E71" s="44">
        <v>0</v>
      </c>
      <c r="F71" s="44">
        <v>0</v>
      </c>
      <c r="G71" s="46">
        <f>C69+C70</f>
        <v>196.23399999999998</v>
      </c>
      <c r="H71" s="46">
        <f>D69+D70</f>
        <v>1766.1059999999998</v>
      </c>
      <c r="I71" s="46">
        <f>E69+E70</f>
        <v>0</v>
      </c>
      <c r="J71" s="46">
        <f>F69+F70</f>
        <v>1962.34</v>
      </c>
      <c r="K71" s="46">
        <f>G71</f>
        <v>196.23399999999998</v>
      </c>
      <c r="L71" s="46">
        <f>H71</f>
        <v>1766.1059999999998</v>
      </c>
      <c r="M71" s="46">
        <f>I71</f>
        <v>0</v>
      </c>
      <c r="N71" s="46">
        <f>J71</f>
        <v>1962.34</v>
      </c>
      <c r="O71" s="44">
        <f t="shared" si="16"/>
        <v>392.46799999999996</v>
      </c>
      <c r="P71" s="44">
        <f t="shared" si="17"/>
        <v>3532.2119999999995</v>
      </c>
      <c r="Q71" s="44">
        <f t="shared" si="18"/>
        <v>0</v>
      </c>
      <c r="R71" s="44">
        <f>F71+J71+N71</f>
        <v>3924.68</v>
      </c>
    </row>
    <row r="72" spans="1:18" ht="23.25" customHeight="1" thickBot="1" x14ac:dyDescent="0.3">
      <c r="A72" s="485" t="s">
        <v>35</v>
      </c>
      <c r="B72" s="486"/>
      <c r="C72" s="29">
        <f>SUM(C51:C71)</f>
        <v>1815.396</v>
      </c>
      <c r="D72" s="29">
        <f t="shared" ref="D72:R72" si="21">SUM(D51:D71)</f>
        <v>16338.561999999998</v>
      </c>
      <c r="E72" s="29">
        <f t="shared" si="21"/>
        <v>0</v>
      </c>
      <c r="F72" s="29">
        <f t="shared" si="21"/>
        <v>18153.957999999999</v>
      </c>
      <c r="G72" s="29">
        <f t="shared" si="21"/>
        <v>1815.3959999999997</v>
      </c>
      <c r="H72" s="29">
        <f t="shared" si="21"/>
        <v>16338.561999999998</v>
      </c>
      <c r="I72" s="29">
        <f t="shared" si="21"/>
        <v>0</v>
      </c>
      <c r="J72" s="29">
        <f t="shared" si="21"/>
        <v>18153.957999999999</v>
      </c>
      <c r="K72" s="29">
        <f t="shared" si="21"/>
        <v>1815.3959999999997</v>
      </c>
      <c r="L72" s="29">
        <f t="shared" si="21"/>
        <v>16338.561999999998</v>
      </c>
      <c r="M72" s="29">
        <f t="shared" si="21"/>
        <v>0</v>
      </c>
      <c r="N72" s="29">
        <f t="shared" si="21"/>
        <v>18153.957999999999</v>
      </c>
      <c r="O72" s="29">
        <f t="shared" si="21"/>
        <v>5446.188000000001</v>
      </c>
      <c r="P72" s="29">
        <f t="shared" si="21"/>
        <v>49015.686000000002</v>
      </c>
      <c r="Q72" s="29">
        <f t="shared" si="21"/>
        <v>0</v>
      </c>
      <c r="R72" s="29">
        <f t="shared" si="21"/>
        <v>54461.873999999996</v>
      </c>
    </row>
    <row r="73" spans="1:18" ht="29.25" customHeight="1" x14ac:dyDescent="0.25">
      <c r="A73" s="487" t="s">
        <v>93</v>
      </c>
      <c r="B73" s="488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48"/>
      <c r="R73" s="28"/>
    </row>
    <row r="74" spans="1:18" ht="30" x14ac:dyDescent="0.25">
      <c r="A74" s="511" t="s">
        <v>94</v>
      </c>
      <c r="B74" s="20" t="s">
        <v>249</v>
      </c>
      <c r="C74" s="38">
        <v>456.4</v>
      </c>
      <c r="D74" s="38">
        <v>4107.6000000000004</v>
      </c>
      <c r="E74" s="38">
        <v>0</v>
      </c>
      <c r="F74" s="38">
        <f>C74+D74</f>
        <v>4564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23">
        <v>0</v>
      </c>
      <c r="M74" s="38">
        <v>0</v>
      </c>
      <c r="N74" s="23">
        <v>0</v>
      </c>
      <c r="O74" s="38">
        <f t="shared" ref="O74:Q76" si="22">C74+G74+K74</f>
        <v>456.4</v>
      </c>
      <c r="P74" s="38">
        <f t="shared" si="22"/>
        <v>4107.6000000000004</v>
      </c>
      <c r="Q74" s="38">
        <f t="shared" si="22"/>
        <v>0</v>
      </c>
      <c r="R74" s="38">
        <f>F74+J74+N74</f>
        <v>4564</v>
      </c>
    </row>
    <row r="75" spans="1:18" ht="30" x14ac:dyDescent="0.25">
      <c r="A75" s="512"/>
      <c r="B75" s="21" t="s">
        <v>206</v>
      </c>
      <c r="C75" s="38">
        <v>458.33300000000003</v>
      </c>
      <c r="D75" s="38">
        <v>4125</v>
      </c>
      <c r="E75" s="38">
        <v>0</v>
      </c>
      <c r="F75" s="38">
        <f>C75+D75</f>
        <v>4583.3329999999996</v>
      </c>
      <c r="G75" s="23">
        <v>0</v>
      </c>
      <c r="H75" s="23">
        <v>0</v>
      </c>
      <c r="I75" s="38">
        <v>0</v>
      </c>
      <c r="J75" s="23">
        <v>0</v>
      </c>
      <c r="K75" s="23">
        <v>0</v>
      </c>
      <c r="L75" s="23">
        <v>0</v>
      </c>
      <c r="M75" s="38">
        <v>0</v>
      </c>
      <c r="N75" s="23">
        <v>0</v>
      </c>
      <c r="O75" s="38">
        <f t="shared" si="22"/>
        <v>458.33300000000003</v>
      </c>
      <c r="P75" s="38">
        <f t="shared" si="22"/>
        <v>4125</v>
      </c>
      <c r="Q75" s="38">
        <f t="shared" si="22"/>
        <v>0</v>
      </c>
      <c r="R75" s="38">
        <f>F75+J75+N75</f>
        <v>4583.3329999999996</v>
      </c>
    </row>
    <row r="76" spans="1:18" ht="30" x14ac:dyDescent="0.25">
      <c r="A76" s="512"/>
      <c r="B76" s="83" t="s">
        <v>207</v>
      </c>
      <c r="C76" s="38">
        <v>452.77800000000002</v>
      </c>
      <c r="D76" s="38">
        <v>4075</v>
      </c>
      <c r="E76" s="38">
        <v>0</v>
      </c>
      <c r="F76" s="38">
        <f>C76+D76</f>
        <v>4527.7780000000002</v>
      </c>
      <c r="G76" s="45">
        <v>0</v>
      </c>
      <c r="H76" s="45">
        <v>0</v>
      </c>
      <c r="I76" s="38">
        <v>0</v>
      </c>
      <c r="J76" s="45">
        <v>0</v>
      </c>
      <c r="K76" s="45">
        <v>0</v>
      </c>
      <c r="L76" s="45">
        <v>0</v>
      </c>
      <c r="M76" s="38">
        <v>0</v>
      </c>
      <c r="N76" s="45">
        <v>0</v>
      </c>
      <c r="O76" s="38">
        <f t="shared" si="22"/>
        <v>452.77800000000002</v>
      </c>
      <c r="P76" s="38">
        <f t="shared" si="22"/>
        <v>4075</v>
      </c>
      <c r="Q76" s="38">
        <f t="shared" si="22"/>
        <v>0</v>
      </c>
      <c r="R76" s="38">
        <f>F76+J76+N76</f>
        <v>4527.7780000000002</v>
      </c>
    </row>
    <row r="77" spans="1:18" ht="30" x14ac:dyDescent="0.25">
      <c r="A77" s="512"/>
      <c r="B77" s="20" t="s">
        <v>97</v>
      </c>
      <c r="C77" s="38">
        <v>1955.931</v>
      </c>
      <c r="D77" s="38">
        <v>17603.377</v>
      </c>
      <c r="E77" s="38">
        <v>0</v>
      </c>
      <c r="F77" s="38">
        <f>C77+D77</f>
        <v>19559.308000000001</v>
      </c>
      <c r="G77" s="45">
        <v>0</v>
      </c>
      <c r="H77" s="45">
        <v>0</v>
      </c>
      <c r="I77" s="38">
        <v>0</v>
      </c>
      <c r="J77" s="45">
        <v>0</v>
      </c>
      <c r="K77" s="45">
        <v>0</v>
      </c>
      <c r="L77" s="45">
        <v>0</v>
      </c>
      <c r="M77" s="38">
        <v>0</v>
      </c>
      <c r="N77" s="45">
        <v>0</v>
      </c>
      <c r="O77" s="38">
        <f t="shared" ref="O77:Q78" si="23">C77+G77+K77</f>
        <v>1955.931</v>
      </c>
      <c r="P77" s="38">
        <f t="shared" si="23"/>
        <v>17603.377</v>
      </c>
      <c r="Q77" s="38">
        <f t="shared" si="23"/>
        <v>0</v>
      </c>
      <c r="R77" s="38">
        <f>F77+J77+N77</f>
        <v>19559.308000000001</v>
      </c>
    </row>
    <row r="78" spans="1:18" ht="30" x14ac:dyDescent="0.25">
      <c r="A78" s="513"/>
      <c r="B78" s="20" t="s">
        <v>95</v>
      </c>
      <c r="C78" s="38">
        <v>2843.1179999999999</v>
      </c>
      <c r="D78" s="38">
        <v>25588.062000000002</v>
      </c>
      <c r="E78" s="38">
        <v>0</v>
      </c>
      <c r="F78" s="38">
        <f>C78+D78</f>
        <v>28431.18</v>
      </c>
      <c r="G78" s="38">
        <v>7312.6729999999998</v>
      </c>
      <c r="H78" s="38">
        <v>65814.062000000005</v>
      </c>
      <c r="I78" s="38">
        <v>0</v>
      </c>
      <c r="J78" s="38">
        <f>G78+H78</f>
        <v>73126.735000000001</v>
      </c>
      <c r="K78" s="38">
        <f>G78</f>
        <v>7312.6729999999998</v>
      </c>
      <c r="L78" s="38">
        <f>H78</f>
        <v>65814.062000000005</v>
      </c>
      <c r="M78" s="38">
        <f>I78</f>
        <v>0</v>
      </c>
      <c r="N78" s="38">
        <f>K78+L78</f>
        <v>73126.735000000001</v>
      </c>
      <c r="O78" s="38">
        <f t="shared" si="23"/>
        <v>17468.464</v>
      </c>
      <c r="P78" s="38">
        <f t="shared" si="23"/>
        <v>157216.18600000002</v>
      </c>
      <c r="Q78" s="38">
        <f t="shared" si="23"/>
        <v>0</v>
      </c>
      <c r="R78" s="38">
        <f>F78+J78+N78</f>
        <v>174684.65000000002</v>
      </c>
    </row>
    <row r="79" spans="1:18" ht="15.75" thickBot="1" x14ac:dyDescent="0.3">
      <c r="A79" s="485" t="s">
        <v>35</v>
      </c>
      <c r="B79" s="486"/>
      <c r="C79" s="29">
        <f t="shared" ref="C79:R79" si="24">SUM(C74:C78)</f>
        <v>6166.5599999999995</v>
      </c>
      <c r="D79" s="29">
        <f t="shared" si="24"/>
        <v>55499.039000000004</v>
      </c>
      <c r="E79" s="29">
        <f t="shared" si="24"/>
        <v>0</v>
      </c>
      <c r="F79" s="29">
        <f t="shared" si="24"/>
        <v>61665.599000000002</v>
      </c>
      <c r="G79" s="29">
        <f t="shared" si="24"/>
        <v>7312.6729999999998</v>
      </c>
      <c r="H79" s="29">
        <f t="shared" si="24"/>
        <v>65814.062000000005</v>
      </c>
      <c r="I79" s="29">
        <f t="shared" si="24"/>
        <v>0</v>
      </c>
      <c r="J79" s="29">
        <f t="shared" si="24"/>
        <v>73126.735000000001</v>
      </c>
      <c r="K79" s="29">
        <f t="shared" si="24"/>
        <v>7312.6729999999998</v>
      </c>
      <c r="L79" s="29">
        <f t="shared" si="24"/>
        <v>65814.062000000005</v>
      </c>
      <c r="M79" s="29">
        <f t="shared" si="24"/>
        <v>0</v>
      </c>
      <c r="N79" s="29">
        <f t="shared" si="24"/>
        <v>73126.735000000001</v>
      </c>
      <c r="O79" s="29">
        <f t="shared" si="24"/>
        <v>20791.905999999999</v>
      </c>
      <c r="P79" s="29">
        <f t="shared" si="24"/>
        <v>187127.163</v>
      </c>
      <c r="Q79" s="29">
        <f t="shared" si="24"/>
        <v>0</v>
      </c>
      <c r="R79" s="29">
        <f t="shared" si="24"/>
        <v>207919.06900000002</v>
      </c>
    </row>
    <row r="80" spans="1:18" ht="32.25" customHeight="1" x14ac:dyDescent="0.25">
      <c r="A80" s="533" t="s">
        <v>33</v>
      </c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5"/>
    </row>
    <row r="81" spans="1:18" ht="27" customHeight="1" thickBot="1" x14ac:dyDescent="0.3">
      <c r="A81" s="514" t="s">
        <v>56</v>
      </c>
      <c r="B81" s="515"/>
      <c r="C81" s="31">
        <f>C88</f>
        <v>2280.6459999999997</v>
      </c>
      <c r="D81" s="31">
        <f t="shared" ref="D81:Q81" si="25">D88</f>
        <v>5149.2039999999997</v>
      </c>
      <c r="E81" s="31">
        <f t="shared" si="25"/>
        <v>15376.61</v>
      </c>
      <c r="F81" s="31">
        <f t="shared" si="25"/>
        <v>22806.460000000003</v>
      </c>
      <c r="G81" s="31">
        <f t="shared" si="25"/>
        <v>2280.6459999999997</v>
      </c>
      <c r="H81" s="31">
        <f t="shared" si="25"/>
        <v>5149.2039999999997</v>
      </c>
      <c r="I81" s="31">
        <f t="shared" si="25"/>
        <v>15376.609</v>
      </c>
      <c r="J81" s="31">
        <f t="shared" si="25"/>
        <v>22806.458999999999</v>
      </c>
      <c r="K81" s="31">
        <f t="shared" si="25"/>
        <v>2280.6459999999997</v>
      </c>
      <c r="L81" s="31">
        <f t="shared" si="25"/>
        <v>5149.2039999999997</v>
      </c>
      <c r="M81" s="31">
        <f t="shared" si="25"/>
        <v>15376.609</v>
      </c>
      <c r="N81" s="31">
        <f t="shared" si="25"/>
        <v>22806.458999999999</v>
      </c>
      <c r="O81" s="31">
        <f t="shared" si="25"/>
        <v>6841.9380000000019</v>
      </c>
      <c r="P81" s="31">
        <f t="shared" si="25"/>
        <v>15447.611999999999</v>
      </c>
      <c r="Q81" s="31">
        <f t="shared" si="25"/>
        <v>46129.828000000001</v>
      </c>
      <c r="R81" s="31">
        <f>R88</f>
        <v>68419.377999999997</v>
      </c>
    </row>
    <row r="82" spans="1:18" x14ac:dyDescent="0.25">
      <c r="A82" s="526" t="s">
        <v>107</v>
      </c>
      <c r="B82" s="5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47"/>
      <c r="R82" s="25"/>
    </row>
    <row r="83" spans="1:18" x14ac:dyDescent="0.25">
      <c r="A83" s="52" t="s">
        <v>81</v>
      </c>
      <c r="B83" s="20" t="s">
        <v>108</v>
      </c>
      <c r="C83" s="3">
        <v>1025.741</v>
      </c>
      <c r="D83" s="3">
        <v>2315.9</v>
      </c>
      <c r="E83" s="3">
        <v>6915.7650000000003</v>
      </c>
      <c r="F83" s="3">
        <f>SUM(C83:E83)</f>
        <v>10257.406000000001</v>
      </c>
      <c r="G83" s="3">
        <v>1581.296</v>
      </c>
      <c r="H83" s="3">
        <v>3570.223</v>
      </c>
      <c r="I83" s="3">
        <v>10661.441000000001</v>
      </c>
      <c r="J83" s="3">
        <f>SUM(G83:I83)</f>
        <v>15812.960000000001</v>
      </c>
      <c r="K83" s="3">
        <v>1581.296</v>
      </c>
      <c r="L83" s="3">
        <v>3570.223</v>
      </c>
      <c r="M83" s="3">
        <v>10661.441000000001</v>
      </c>
      <c r="N83" s="3">
        <f>SUM(K83:M83)</f>
        <v>15812.960000000001</v>
      </c>
      <c r="O83" s="3">
        <f t="shared" ref="O83:Q87" si="26">C83+G83+K83</f>
        <v>4188.3330000000005</v>
      </c>
      <c r="P83" s="3">
        <f t="shared" si="26"/>
        <v>9456.3459999999995</v>
      </c>
      <c r="Q83" s="3">
        <f t="shared" si="26"/>
        <v>28238.647000000004</v>
      </c>
      <c r="R83" s="3">
        <f>SUM(O83:Q83)</f>
        <v>41883.326000000001</v>
      </c>
    </row>
    <row r="84" spans="1:18" ht="30" x14ac:dyDescent="0.25">
      <c r="A84" s="51" t="s">
        <v>72</v>
      </c>
      <c r="B84" s="20" t="s">
        <v>109</v>
      </c>
      <c r="C84" s="3">
        <v>166.64500000000001</v>
      </c>
      <c r="D84" s="3">
        <v>376.24900000000002</v>
      </c>
      <c r="E84" s="3">
        <v>1123.559</v>
      </c>
      <c r="F84" s="3">
        <f>SUM(C84:E84)</f>
        <v>1666.453</v>
      </c>
      <c r="G84" s="3">
        <v>166.64500000000001</v>
      </c>
      <c r="H84" s="3">
        <v>376.24900000000002</v>
      </c>
      <c r="I84" s="3">
        <v>1123.559</v>
      </c>
      <c r="J84" s="3">
        <f>SUM(G84:I84)</f>
        <v>1666.453</v>
      </c>
      <c r="K84" s="3">
        <v>166.64500000000001</v>
      </c>
      <c r="L84" s="3">
        <v>376.24900000000002</v>
      </c>
      <c r="M84" s="3">
        <v>1123.559</v>
      </c>
      <c r="N84" s="3">
        <f>SUM(K84:M84)</f>
        <v>1666.453</v>
      </c>
      <c r="O84" s="3">
        <f t="shared" si="26"/>
        <v>499.93500000000006</v>
      </c>
      <c r="P84" s="3">
        <f t="shared" si="26"/>
        <v>1128.7470000000001</v>
      </c>
      <c r="Q84" s="3">
        <f t="shared" si="26"/>
        <v>3370.6769999999997</v>
      </c>
      <c r="R84" s="3">
        <f>SUM(O84:Q84)</f>
        <v>4999.3590000000004</v>
      </c>
    </row>
    <row r="85" spans="1:18" ht="30" x14ac:dyDescent="0.25">
      <c r="A85" s="51" t="s">
        <v>74</v>
      </c>
      <c r="B85" s="20" t="s">
        <v>110</v>
      </c>
      <c r="C85" s="3">
        <v>246.13399999999999</v>
      </c>
      <c r="D85" s="3">
        <v>555.71699999999998</v>
      </c>
      <c r="E85" s="3">
        <v>1659.4880000000001</v>
      </c>
      <c r="F85" s="3">
        <f>SUM(C85:E85)</f>
        <v>2461.3389999999999</v>
      </c>
      <c r="G85" s="3">
        <v>246.13399999999999</v>
      </c>
      <c r="H85" s="3">
        <v>555.71699999999998</v>
      </c>
      <c r="I85" s="3">
        <v>1659.4880000000001</v>
      </c>
      <c r="J85" s="3">
        <f>SUM(G85:I85)</f>
        <v>2461.3389999999999</v>
      </c>
      <c r="K85" s="3">
        <v>246.13399999999999</v>
      </c>
      <c r="L85" s="3">
        <v>555.71699999999998</v>
      </c>
      <c r="M85" s="3">
        <v>1659.4880000000001</v>
      </c>
      <c r="N85" s="3">
        <f>SUM(K85:M85)</f>
        <v>2461.3389999999999</v>
      </c>
      <c r="O85" s="3">
        <f t="shared" si="26"/>
        <v>738.40199999999993</v>
      </c>
      <c r="P85" s="3">
        <f t="shared" si="26"/>
        <v>1667.1509999999998</v>
      </c>
      <c r="Q85" s="3">
        <f t="shared" si="26"/>
        <v>4978.4639999999999</v>
      </c>
      <c r="R85" s="3">
        <f>SUM(O85:Q85)</f>
        <v>7384.0169999999998</v>
      </c>
    </row>
    <row r="86" spans="1:18" ht="30" x14ac:dyDescent="0.25">
      <c r="A86" s="51" t="s">
        <v>78</v>
      </c>
      <c r="B86" s="20" t="s">
        <v>111</v>
      </c>
      <c r="C86" s="3">
        <v>728.72900000000004</v>
      </c>
      <c r="D86" s="3">
        <v>1645.3119999999999</v>
      </c>
      <c r="E86" s="3">
        <v>4913.2489999999998</v>
      </c>
      <c r="F86" s="3">
        <f>SUM(C86:E86)</f>
        <v>7287.29</v>
      </c>
      <c r="G86" s="3">
        <v>139.84</v>
      </c>
      <c r="H86" s="3">
        <v>315.72899999999998</v>
      </c>
      <c r="I86" s="3">
        <v>942.83199999999999</v>
      </c>
      <c r="J86" s="3">
        <f>SUM(G86:I86)</f>
        <v>1398.4009999999998</v>
      </c>
      <c r="K86" s="3">
        <v>139.84</v>
      </c>
      <c r="L86" s="3">
        <v>315.72899999999998</v>
      </c>
      <c r="M86" s="3">
        <v>942.83199999999999</v>
      </c>
      <c r="N86" s="3">
        <f>SUM(K86:M86)</f>
        <v>1398.4009999999998</v>
      </c>
      <c r="O86" s="3">
        <f t="shared" si="26"/>
        <v>1008.4090000000001</v>
      </c>
      <c r="P86" s="3">
        <f t="shared" si="26"/>
        <v>2276.77</v>
      </c>
      <c r="Q86" s="3">
        <f t="shared" si="26"/>
        <v>6798.9130000000005</v>
      </c>
      <c r="R86" s="3">
        <f>SUM(O86:Q86)</f>
        <v>10084.092000000001</v>
      </c>
    </row>
    <row r="87" spans="1:18" ht="30" x14ac:dyDescent="0.25">
      <c r="A87" s="51" t="s">
        <v>79</v>
      </c>
      <c r="B87" s="20" t="s">
        <v>112</v>
      </c>
      <c r="C87" s="3">
        <v>113.39700000000001</v>
      </c>
      <c r="D87" s="3">
        <v>256.02600000000001</v>
      </c>
      <c r="E87" s="3">
        <v>764.54899999999998</v>
      </c>
      <c r="F87" s="3">
        <f>SUM(C87:E87)</f>
        <v>1133.972</v>
      </c>
      <c r="G87" s="3">
        <v>146.73099999999999</v>
      </c>
      <c r="H87" s="3">
        <v>331.286</v>
      </c>
      <c r="I87" s="3">
        <v>989.28899999999999</v>
      </c>
      <c r="J87" s="3">
        <f>SUM(G87:I87)</f>
        <v>1467.306</v>
      </c>
      <c r="K87" s="3">
        <v>146.73099999999999</v>
      </c>
      <c r="L87" s="3">
        <v>331.286</v>
      </c>
      <c r="M87" s="3">
        <v>989.28899999999999</v>
      </c>
      <c r="N87" s="3">
        <f>SUM(K87:M87)</f>
        <v>1467.306</v>
      </c>
      <c r="O87" s="3">
        <f t="shared" si="26"/>
        <v>406.85899999999998</v>
      </c>
      <c r="P87" s="3">
        <f t="shared" si="26"/>
        <v>918.59799999999996</v>
      </c>
      <c r="Q87" s="3">
        <f t="shared" si="26"/>
        <v>2743.127</v>
      </c>
      <c r="R87" s="3">
        <f>SUM(O87:Q87)</f>
        <v>4068.5839999999998</v>
      </c>
    </row>
    <row r="88" spans="1:18" ht="15.75" thickBot="1" x14ac:dyDescent="0.3">
      <c r="A88" s="485" t="s">
        <v>35</v>
      </c>
      <c r="B88" s="486"/>
      <c r="C88" s="29">
        <f>SUM(C83:C87)</f>
        <v>2280.6459999999997</v>
      </c>
      <c r="D88" s="29">
        <f t="shared" ref="D88:R88" si="27">SUM(D83:D87)</f>
        <v>5149.2039999999997</v>
      </c>
      <c r="E88" s="29">
        <f t="shared" si="27"/>
        <v>15376.61</v>
      </c>
      <c r="F88" s="29">
        <f t="shared" si="27"/>
        <v>22806.460000000003</v>
      </c>
      <c r="G88" s="29">
        <f t="shared" si="27"/>
        <v>2280.6459999999997</v>
      </c>
      <c r="H88" s="29">
        <f t="shared" si="27"/>
        <v>5149.2039999999997</v>
      </c>
      <c r="I88" s="29">
        <f t="shared" si="27"/>
        <v>15376.609</v>
      </c>
      <c r="J88" s="29">
        <f t="shared" si="27"/>
        <v>22806.458999999999</v>
      </c>
      <c r="K88" s="29">
        <f t="shared" si="27"/>
        <v>2280.6459999999997</v>
      </c>
      <c r="L88" s="29">
        <f t="shared" si="27"/>
        <v>5149.2039999999997</v>
      </c>
      <c r="M88" s="29">
        <f t="shared" si="27"/>
        <v>15376.609</v>
      </c>
      <c r="N88" s="29">
        <f t="shared" si="27"/>
        <v>22806.458999999999</v>
      </c>
      <c r="O88" s="29">
        <f t="shared" si="27"/>
        <v>6841.9380000000019</v>
      </c>
      <c r="P88" s="29">
        <f t="shared" si="27"/>
        <v>15447.611999999999</v>
      </c>
      <c r="Q88" s="29">
        <f t="shared" si="27"/>
        <v>46129.828000000001</v>
      </c>
      <c r="R88" s="29">
        <f t="shared" si="27"/>
        <v>68419.377999999997</v>
      </c>
    </row>
    <row r="89" spans="1:18" ht="35.25" customHeight="1" x14ac:dyDescent="0.25">
      <c r="A89" s="533" t="s">
        <v>34</v>
      </c>
      <c r="B89" s="534"/>
      <c r="C89" s="534"/>
      <c r="D89" s="534"/>
      <c r="E89" s="534"/>
      <c r="F89" s="534"/>
      <c r="G89" s="534"/>
      <c r="H89" s="534"/>
      <c r="I89" s="534"/>
      <c r="J89" s="534"/>
      <c r="K89" s="534"/>
      <c r="L89" s="534"/>
      <c r="M89" s="534"/>
      <c r="N89" s="534"/>
      <c r="O89" s="534"/>
      <c r="P89" s="534"/>
      <c r="Q89" s="534"/>
      <c r="R89" s="535"/>
    </row>
    <row r="90" spans="1:18" ht="27.75" customHeight="1" thickBot="1" x14ac:dyDescent="0.3">
      <c r="A90" s="536" t="s">
        <v>56</v>
      </c>
      <c r="B90" s="537"/>
      <c r="C90" s="57">
        <f t="shared" ref="C90:R90" si="28">C95+C103+C115+C124+C211</f>
        <v>6100.1</v>
      </c>
      <c r="D90" s="57">
        <f t="shared" si="28"/>
        <v>31142.400000000001</v>
      </c>
      <c r="E90" s="57">
        <f t="shared" si="28"/>
        <v>84187.199999999983</v>
      </c>
      <c r="F90" s="57">
        <f t="shared" si="28"/>
        <v>121429.70000000001</v>
      </c>
      <c r="G90" s="57">
        <f t="shared" si="28"/>
        <v>44513.5</v>
      </c>
      <c r="H90" s="57">
        <f t="shared" si="28"/>
        <v>144476.29999999999</v>
      </c>
      <c r="I90" s="57">
        <f t="shared" si="28"/>
        <v>390529.59999999992</v>
      </c>
      <c r="J90" s="57">
        <f t="shared" si="28"/>
        <v>579519.4</v>
      </c>
      <c r="K90" s="57">
        <f t="shared" si="28"/>
        <v>66688.2</v>
      </c>
      <c r="L90" s="57">
        <f t="shared" si="28"/>
        <v>202696.7</v>
      </c>
      <c r="M90" s="57">
        <f t="shared" si="28"/>
        <v>547895.4</v>
      </c>
      <c r="N90" s="57">
        <f t="shared" si="28"/>
        <v>817280.3</v>
      </c>
      <c r="O90" s="57">
        <f t="shared" si="28"/>
        <v>117301.8</v>
      </c>
      <c r="P90" s="57">
        <f t="shared" si="28"/>
        <v>378315.4</v>
      </c>
      <c r="Q90" s="57">
        <f t="shared" si="28"/>
        <v>1022612.2</v>
      </c>
      <c r="R90" s="57">
        <f t="shared" si="28"/>
        <v>1518229.4000000001</v>
      </c>
    </row>
    <row r="91" spans="1:18" x14ac:dyDescent="0.25">
      <c r="A91" s="487" t="s">
        <v>113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9"/>
    </row>
    <row r="92" spans="1:18" ht="143.25" customHeight="1" x14ac:dyDescent="0.25">
      <c r="A92" s="58" t="s">
        <v>70</v>
      </c>
      <c r="B92" s="59" t="s">
        <v>114</v>
      </c>
      <c r="C92" s="3">
        <v>0</v>
      </c>
      <c r="D92" s="3">
        <v>0</v>
      </c>
      <c r="E92" s="3">
        <v>0</v>
      </c>
      <c r="F92" s="3">
        <v>0</v>
      </c>
      <c r="G92" s="3">
        <v>1650.1</v>
      </c>
      <c r="H92" s="3">
        <v>4955.3999999999996</v>
      </c>
      <c r="I92" s="3">
        <v>13394.5</v>
      </c>
      <c r="J92" s="3">
        <f>G92+H92+I92</f>
        <v>20000</v>
      </c>
      <c r="K92" s="3">
        <v>0</v>
      </c>
      <c r="L92" s="3">
        <v>0</v>
      </c>
      <c r="M92" s="3">
        <v>0</v>
      </c>
      <c r="N92" s="3">
        <v>0</v>
      </c>
      <c r="O92" s="3">
        <f>C92+G92+K92</f>
        <v>1650.1</v>
      </c>
      <c r="P92" s="3">
        <f t="shared" ref="P92:R94" si="29">D92+H92+L92</f>
        <v>4955.3999999999996</v>
      </c>
      <c r="Q92" s="3">
        <f t="shared" si="29"/>
        <v>13394.5</v>
      </c>
      <c r="R92" s="3">
        <f t="shared" si="29"/>
        <v>20000</v>
      </c>
    </row>
    <row r="93" spans="1:18" ht="103.5" customHeight="1" x14ac:dyDescent="0.25">
      <c r="A93" s="60" t="s">
        <v>72</v>
      </c>
      <c r="B93" s="59" t="s">
        <v>115</v>
      </c>
      <c r="C93" s="53">
        <v>1402.6</v>
      </c>
      <c r="D93" s="53">
        <v>4212.1000000000004</v>
      </c>
      <c r="E93" s="53">
        <v>11385.3</v>
      </c>
      <c r="F93" s="53">
        <f>C93+D93+E93</f>
        <v>17000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3">
        <f>C93+G93+K93</f>
        <v>1402.6</v>
      </c>
      <c r="P93" s="3">
        <f t="shared" si="29"/>
        <v>4212.1000000000004</v>
      </c>
      <c r="Q93" s="3">
        <f t="shared" si="29"/>
        <v>11385.3</v>
      </c>
      <c r="R93" s="3">
        <f t="shared" si="29"/>
        <v>17000</v>
      </c>
    </row>
    <row r="94" spans="1:18" ht="110.25" x14ac:dyDescent="0.25">
      <c r="A94" s="60" t="s">
        <v>75</v>
      </c>
      <c r="B94" s="59" t="s">
        <v>116</v>
      </c>
      <c r="C94" s="53">
        <v>660.1</v>
      </c>
      <c r="D94" s="53">
        <v>1982.2</v>
      </c>
      <c r="E94" s="53">
        <v>5357.8</v>
      </c>
      <c r="F94" s="53">
        <f>C94+D94+E94</f>
        <v>8000.1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3">
        <f>C94+G94+K94</f>
        <v>660.1</v>
      </c>
      <c r="P94" s="3">
        <f t="shared" si="29"/>
        <v>1982.2</v>
      </c>
      <c r="Q94" s="3">
        <f t="shared" si="29"/>
        <v>5357.8</v>
      </c>
      <c r="R94" s="3">
        <f t="shared" si="29"/>
        <v>8000.1</v>
      </c>
    </row>
    <row r="95" spans="1:18" ht="15.75" thickBot="1" x14ac:dyDescent="0.3">
      <c r="A95" s="485" t="s">
        <v>35</v>
      </c>
      <c r="B95" s="486"/>
      <c r="C95" s="29">
        <f>C92+C93+C94</f>
        <v>2062.6999999999998</v>
      </c>
      <c r="D95" s="29">
        <f t="shared" ref="D95:R95" si="30">D92+D93+D94</f>
        <v>6194.3</v>
      </c>
      <c r="E95" s="29">
        <f t="shared" si="30"/>
        <v>16743.099999999999</v>
      </c>
      <c r="F95" s="29">
        <f t="shared" si="30"/>
        <v>25000.1</v>
      </c>
      <c r="G95" s="29">
        <f t="shared" si="30"/>
        <v>1650.1</v>
      </c>
      <c r="H95" s="29">
        <f t="shared" si="30"/>
        <v>4955.3999999999996</v>
      </c>
      <c r="I95" s="29">
        <f t="shared" si="30"/>
        <v>13394.5</v>
      </c>
      <c r="J95" s="29">
        <f t="shared" si="30"/>
        <v>20000</v>
      </c>
      <c r="K95" s="29">
        <f t="shared" si="30"/>
        <v>0</v>
      </c>
      <c r="L95" s="29">
        <f t="shared" si="30"/>
        <v>0</v>
      </c>
      <c r="M95" s="29">
        <f t="shared" si="30"/>
        <v>0</v>
      </c>
      <c r="N95" s="29">
        <f t="shared" si="30"/>
        <v>0</v>
      </c>
      <c r="O95" s="29">
        <f t="shared" si="30"/>
        <v>3712.7999999999997</v>
      </c>
      <c r="P95" s="29">
        <f t="shared" si="30"/>
        <v>11149.7</v>
      </c>
      <c r="Q95" s="29">
        <f t="shared" si="30"/>
        <v>30137.599999999999</v>
      </c>
      <c r="R95" s="29">
        <f t="shared" si="30"/>
        <v>45000.1</v>
      </c>
    </row>
    <row r="96" spans="1:18" x14ac:dyDescent="0.25">
      <c r="A96" s="487" t="s">
        <v>117</v>
      </c>
      <c r="B96" s="538"/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9"/>
    </row>
    <row r="97" spans="1:18" ht="31.5" x14ac:dyDescent="0.25">
      <c r="A97" s="58" t="s">
        <v>70</v>
      </c>
      <c r="B97" s="59" t="s">
        <v>118</v>
      </c>
      <c r="C97" s="53">
        <v>0</v>
      </c>
      <c r="D97" s="53">
        <v>0</v>
      </c>
      <c r="E97" s="53">
        <v>0</v>
      </c>
      <c r="F97" s="53">
        <f t="shared" ref="F97:F102" si="31">C97+D97+E97</f>
        <v>0</v>
      </c>
      <c r="G97" s="53">
        <v>0</v>
      </c>
      <c r="H97" s="53">
        <v>1350</v>
      </c>
      <c r="I97" s="53">
        <v>3650</v>
      </c>
      <c r="J97" s="53">
        <f t="shared" ref="J97:J102" si="32">G97+H97+I97</f>
        <v>5000</v>
      </c>
      <c r="K97" s="53">
        <v>0</v>
      </c>
      <c r="L97" s="53">
        <v>0</v>
      </c>
      <c r="M97" s="53">
        <v>0</v>
      </c>
      <c r="N97" s="53">
        <f>K97+L97</f>
        <v>0</v>
      </c>
      <c r="O97" s="53">
        <f t="shared" ref="O97:O102" si="33">C97+G97+K97</f>
        <v>0</v>
      </c>
      <c r="P97" s="53">
        <f t="shared" ref="P97:R102" si="34">D97+H97+L97</f>
        <v>1350</v>
      </c>
      <c r="Q97" s="53">
        <f t="shared" si="34"/>
        <v>3650</v>
      </c>
      <c r="R97" s="53">
        <f t="shared" si="34"/>
        <v>5000</v>
      </c>
    </row>
    <row r="98" spans="1:18" ht="63" x14ac:dyDescent="0.25">
      <c r="A98" s="60" t="s">
        <v>74</v>
      </c>
      <c r="B98" s="59" t="s">
        <v>119</v>
      </c>
      <c r="C98" s="53"/>
      <c r="D98" s="53">
        <v>10800</v>
      </c>
      <c r="E98" s="53">
        <v>29200</v>
      </c>
      <c r="F98" s="53">
        <f t="shared" si="31"/>
        <v>40000</v>
      </c>
      <c r="G98" s="53">
        <v>0</v>
      </c>
      <c r="H98" s="53">
        <v>8100</v>
      </c>
      <c r="I98" s="53">
        <v>21900</v>
      </c>
      <c r="J98" s="53">
        <f t="shared" si="32"/>
        <v>30000</v>
      </c>
      <c r="K98" s="53">
        <v>0</v>
      </c>
      <c r="L98" s="53">
        <v>0</v>
      </c>
      <c r="M98" s="53">
        <v>0</v>
      </c>
      <c r="N98" s="53">
        <f>K98+L98</f>
        <v>0</v>
      </c>
      <c r="O98" s="53">
        <f t="shared" si="33"/>
        <v>0</v>
      </c>
      <c r="P98" s="53">
        <f t="shared" si="34"/>
        <v>18900</v>
      </c>
      <c r="Q98" s="53">
        <f t="shared" si="34"/>
        <v>51100</v>
      </c>
      <c r="R98" s="53">
        <f t="shared" si="34"/>
        <v>70000</v>
      </c>
    </row>
    <row r="99" spans="1:18" ht="47.25" x14ac:dyDescent="0.25">
      <c r="A99" s="528" t="s">
        <v>75</v>
      </c>
      <c r="B99" s="59" t="s">
        <v>222</v>
      </c>
      <c r="C99" s="53">
        <v>0</v>
      </c>
      <c r="D99" s="53">
        <v>0</v>
      </c>
      <c r="E99" s="53">
        <v>0</v>
      </c>
      <c r="F99" s="53">
        <f t="shared" si="31"/>
        <v>0</v>
      </c>
      <c r="G99" s="53">
        <v>0</v>
      </c>
      <c r="H99" s="53">
        <v>0</v>
      </c>
      <c r="I99" s="53">
        <v>0</v>
      </c>
      <c r="J99" s="53">
        <f t="shared" si="32"/>
        <v>0</v>
      </c>
      <c r="K99" s="53">
        <v>0</v>
      </c>
      <c r="L99" s="53">
        <v>1350</v>
      </c>
      <c r="M99" s="53">
        <v>3650</v>
      </c>
      <c r="N99" s="53">
        <f>K99+L99+M99</f>
        <v>5000</v>
      </c>
      <c r="O99" s="53">
        <f t="shared" si="33"/>
        <v>0</v>
      </c>
      <c r="P99" s="53">
        <f t="shared" si="34"/>
        <v>1350</v>
      </c>
      <c r="Q99" s="53">
        <f t="shared" si="34"/>
        <v>3650</v>
      </c>
      <c r="R99" s="53">
        <f t="shared" si="34"/>
        <v>5000</v>
      </c>
    </row>
    <row r="100" spans="1:18" ht="31.5" x14ac:dyDescent="0.25">
      <c r="A100" s="529"/>
      <c r="B100" s="62" t="s">
        <v>120</v>
      </c>
      <c r="C100" s="53">
        <v>0</v>
      </c>
      <c r="D100" s="53">
        <v>0</v>
      </c>
      <c r="E100" s="53">
        <v>0</v>
      </c>
      <c r="F100" s="53">
        <f t="shared" si="31"/>
        <v>0</v>
      </c>
      <c r="G100" s="53">
        <v>0</v>
      </c>
      <c r="H100" s="53">
        <v>1350</v>
      </c>
      <c r="I100" s="53">
        <v>3650</v>
      </c>
      <c r="J100" s="53">
        <f t="shared" si="32"/>
        <v>5000</v>
      </c>
      <c r="K100" s="53">
        <v>0</v>
      </c>
      <c r="L100" s="53">
        <v>0</v>
      </c>
      <c r="M100" s="53">
        <v>0</v>
      </c>
      <c r="N100" s="53">
        <f>K100+L100+M100</f>
        <v>0</v>
      </c>
      <c r="O100" s="53">
        <f t="shared" si="33"/>
        <v>0</v>
      </c>
      <c r="P100" s="53">
        <f t="shared" si="34"/>
        <v>1350</v>
      </c>
      <c r="Q100" s="53">
        <f t="shared" si="34"/>
        <v>3650</v>
      </c>
      <c r="R100" s="53">
        <f t="shared" si="34"/>
        <v>5000</v>
      </c>
    </row>
    <row r="101" spans="1:18" ht="31.5" x14ac:dyDescent="0.25">
      <c r="A101" s="60" t="s">
        <v>79</v>
      </c>
      <c r="B101" s="61" t="s">
        <v>121</v>
      </c>
      <c r="C101" s="53">
        <v>0</v>
      </c>
      <c r="D101" s="53">
        <v>0</v>
      </c>
      <c r="E101" s="53">
        <v>0</v>
      </c>
      <c r="F101" s="53">
        <f t="shared" si="31"/>
        <v>0</v>
      </c>
      <c r="G101" s="53">
        <v>0</v>
      </c>
      <c r="H101" s="53">
        <v>0</v>
      </c>
      <c r="I101" s="53">
        <v>0</v>
      </c>
      <c r="J101" s="53">
        <f t="shared" si="32"/>
        <v>0</v>
      </c>
      <c r="K101" s="53">
        <v>0</v>
      </c>
      <c r="L101" s="53">
        <v>1080</v>
      </c>
      <c r="M101" s="53">
        <v>2920</v>
      </c>
      <c r="N101" s="53">
        <f>K101+L101+M101</f>
        <v>4000</v>
      </c>
      <c r="O101" s="53">
        <f t="shared" si="33"/>
        <v>0</v>
      </c>
      <c r="P101" s="53">
        <f t="shared" si="34"/>
        <v>1080</v>
      </c>
      <c r="Q101" s="53">
        <f t="shared" si="34"/>
        <v>2920</v>
      </c>
      <c r="R101" s="53">
        <f t="shared" si="34"/>
        <v>4000</v>
      </c>
    </row>
    <row r="102" spans="1:18" ht="31.5" x14ac:dyDescent="0.25">
      <c r="A102" s="62" t="s">
        <v>122</v>
      </c>
      <c r="B102" s="59" t="s">
        <v>123</v>
      </c>
      <c r="C102" s="53">
        <v>0</v>
      </c>
      <c r="D102" s="53">
        <v>810</v>
      </c>
      <c r="E102" s="53">
        <v>2190</v>
      </c>
      <c r="F102" s="53">
        <f t="shared" si="31"/>
        <v>3000</v>
      </c>
      <c r="G102" s="53">
        <v>0</v>
      </c>
      <c r="H102" s="53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f>K102+L102+M102</f>
        <v>0</v>
      </c>
      <c r="O102" s="53">
        <f t="shared" si="33"/>
        <v>0</v>
      </c>
      <c r="P102" s="53">
        <f t="shared" si="34"/>
        <v>810</v>
      </c>
      <c r="Q102" s="53">
        <f t="shared" si="34"/>
        <v>2190</v>
      </c>
      <c r="R102" s="53">
        <f t="shared" si="34"/>
        <v>3000</v>
      </c>
    </row>
    <row r="103" spans="1:18" ht="15.75" thickBot="1" x14ac:dyDescent="0.3">
      <c r="A103" s="485" t="s">
        <v>35</v>
      </c>
      <c r="B103" s="486"/>
      <c r="C103" s="53">
        <f>SUM(C97:C102)</f>
        <v>0</v>
      </c>
      <c r="D103" s="53">
        <f t="shared" ref="D103:R103" si="35">SUM(D97:D102)</f>
        <v>11610</v>
      </c>
      <c r="E103" s="53">
        <f t="shared" si="35"/>
        <v>31390</v>
      </c>
      <c r="F103" s="53">
        <f t="shared" si="35"/>
        <v>43000</v>
      </c>
      <c r="G103" s="53">
        <f t="shared" si="35"/>
        <v>0</v>
      </c>
      <c r="H103" s="53">
        <f t="shared" si="35"/>
        <v>10800</v>
      </c>
      <c r="I103" s="53">
        <f t="shared" si="35"/>
        <v>29200</v>
      </c>
      <c r="J103" s="53">
        <f t="shared" si="35"/>
        <v>40000</v>
      </c>
      <c r="K103" s="53">
        <f t="shared" si="35"/>
        <v>0</v>
      </c>
      <c r="L103" s="53">
        <f t="shared" si="35"/>
        <v>2430</v>
      </c>
      <c r="M103" s="53">
        <f t="shared" si="35"/>
        <v>6570</v>
      </c>
      <c r="N103" s="53">
        <f t="shared" si="35"/>
        <v>9000</v>
      </c>
      <c r="O103" s="53">
        <f t="shared" si="35"/>
        <v>0</v>
      </c>
      <c r="P103" s="53">
        <f t="shared" si="35"/>
        <v>24840</v>
      </c>
      <c r="Q103" s="53">
        <f t="shared" si="35"/>
        <v>67160</v>
      </c>
      <c r="R103" s="53">
        <f t="shared" si="35"/>
        <v>92000</v>
      </c>
    </row>
    <row r="104" spans="1:18" x14ac:dyDescent="0.25">
      <c r="A104" s="487" t="s">
        <v>124</v>
      </c>
      <c r="B104" s="48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3"/>
      <c r="Q104" s="64"/>
      <c r="R104" s="65"/>
    </row>
    <row r="105" spans="1:18" ht="31.5" x14ac:dyDescent="0.25">
      <c r="A105" s="66" t="s">
        <v>70</v>
      </c>
      <c r="B105" s="59" t="s">
        <v>225</v>
      </c>
      <c r="C105" s="3">
        <v>0</v>
      </c>
      <c r="D105" s="3">
        <v>0</v>
      </c>
      <c r="E105" s="3">
        <v>0</v>
      </c>
      <c r="F105" s="3">
        <f>C105+D105+E105</f>
        <v>0</v>
      </c>
      <c r="G105" s="3">
        <v>0</v>
      </c>
      <c r="H105" s="3">
        <v>0</v>
      </c>
      <c r="I105" s="3">
        <v>0</v>
      </c>
      <c r="J105" s="3">
        <f>G105+H105+I105</f>
        <v>0</v>
      </c>
      <c r="K105" s="3">
        <v>1072.5999999999999</v>
      </c>
      <c r="L105" s="3">
        <v>3221</v>
      </c>
      <c r="M105" s="3">
        <v>8706.4</v>
      </c>
      <c r="N105" s="3">
        <f>K105+L105+M105</f>
        <v>13000</v>
      </c>
      <c r="O105" s="53">
        <f>C105+G105+K105</f>
        <v>1072.5999999999999</v>
      </c>
      <c r="P105" s="53">
        <f t="shared" ref="P105:R114" si="36">D105+H105+L105</f>
        <v>3221</v>
      </c>
      <c r="Q105" s="53">
        <f t="shared" si="36"/>
        <v>8706.4</v>
      </c>
      <c r="R105" s="55">
        <f>F105+J105+N105</f>
        <v>13000</v>
      </c>
    </row>
    <row r="106" spans="1:18" ht="31.5" x14ac:dyDescent="0.25">
      <c r="A106" s="67" t="s">
        <v>72</v>
      </c>
      <c r="B106" s="59" t="s">
        <v>223</v>
      </c>
      <c r="C106" s="3">
        <v>0</v>
      </c>
      <c r="D106" s="3">
        <v>0</v>
      </c>
      <c r="E106" s="3">
        <v>0</v>
      </c>
      <c r="F106" s="3">
        <f t="shared" ref="F106:F114" si="37">C106+D106+E106</f>
        <v>0</v>
      </c>
      <c r="G106" s="3">
        <v>0</v>
      </c>
      <c r="H106" s="3">
        <v>0</v>
      </c>
      <c r="I106" s="3">
        <v>0</v>
      </c>
      <c r="J106" s="3">
        <f t="shared" ref="J106:J114" si="38">G106+H106+I106</f>
        <v>0</v>
      </c>
      <c r="K106" s="3">
        <v>1072.5999999999999</v>
      </c>
      <c r="L106" s="3">
        <v>3221</v>
      </c>
      <c r="M106" s="3">
        <v>8706.4</v>
      </c>
      <c r="N106" s="3">
        <f t="shared" ref="N106:N114" si="39">K106+L106+M106</f>
        <v>13000</v>
      </c>
      <c r="O106" s="53">
        <f t="shared" ref="O106:O114" si="40">C106+G106+K106</f>
        <v>1072.5999999999999</v>
      </c>
      <c r="P106" s="53">
        <f t="shared" si="36"/>
        <v>3221</v>
      </c>
      <c r="Q106" s="53">
        <f t="shared" si="36"/>
        <v>8706.4</v>
      </c>
      <c r="R106" s="55">
        <f t="shared" si="36"/>
        <v>13000</v>
      </c>
    </row>
    <row r="107" spans="1:18" ht="31.5" x14ac:dyDescent="0.25">
      <c r="A107" s="67" t="s">
        <v>74</v>
      </c>
      <c r="B107" s="59" t="s">
        <v>125</v>
      </c>
      <c r="C107" s="3">
        <v>0</v>
      </c>
      <c r="D107" s="3">
        <v>0</v>
      </c>
      <c r="E107" s="3">
        <v>0</v>
      </c>
      <c r="F107" s="3">
        <f t="shared" si="37"/>
        <v>0</v>
      </c>
      <c r="G107" s="3">
        <v>0</v>
      </c>
      <c r="H107" s="3">
        <v>0</v>
      </c>
      <c r="I107" s="3">
        <v>0</v>
      </c>
      <c r="J107" s="3">
        <f t="shared" si="38"/>
        <v>0</v>
      </c>
      <c r="K107" s="3">
        <v>5775.4</v>
      </c>
      <c r="L107" s="3">
        <v>17343.8</v>
      </c>
      <c r="M107" s="3">
        <v>46880.800000000003</v>
      </c>
      <c r="N107" s="3">
        <f t="shared" si="39"/>
        <v>70000</v>
      </c>
      <c r="O107" s="53">
        <f t="shared" si="40"/>
        <v>5775.4</v>
      </c>
      <c r="P107" s="53">
        <f t="shared" si="36"/>
        <v>17343.8</v>
      </c>
      <c r="Q107" s="53">
        <f t="shared" si="36"/>
        <v>46880.800000000003</v>
      </c>
      <c r="R107" s="55">
        <f t="shared" si="36"/>
        <v>70000</v>
      </c>
    </row>
    <row r="108" spans="1:18" ht="31.5" x14ac:dyDescent="0.25">
      <c r="A108" s="68" t="s">
        <v>75</v>
      </c>
      <c r="B108" s="59" t="s">
        <v>224</v>
      </c>
      <c r="C108" s="3">
        <v>14.4</v>
      </c>
      <c r="D108" s="3">
        <v>43.1</v>
      </c>
      <c r="E108" s="3">
        <v>116.5</v>
      </c>
      <c r="F108" s="3">
        <f t="shared" si="37"/>
        <v>174</v>
      </c>
      <c r="G108" s="3">
        <v>0</v>
      </c>
      <c r="H108" s="3">
        <v>0</v>
      </c>
      <c r="I108" s="3">
        <v>0</v>
      </c>
      <c r="J108" s="3">
        <f t="shared" si="38"/>
        <v>0</v>
      </c>
      <c r="K108" s="3">
        <v>0</v>
      </c>
      <c r="L108" s="3">
        <v>0</v>
      </c>
      <c r="M108" s="3"/>
      <c r="N108" s="3">
        <f t="shared" si="39"/>
        <v>0</v>
      </c>
      <c r="O108" s="53">
        <f t="shared" si="40"/>
        <v>14.4</v>
      </c>
      <c r="P108" s="53">
        <f t="shared" si="36"/>
        <v>43.1</v>
      </c>
      <c r="Q108" s="53">
        <f t="shared" si="36"/>
        <v>116.5</v>
      </c>
      <c r="R108" s="55">
        <f t="shared" si="36"/>
        <v>174</v>
      </c>
    </row>
    <row r="109" spans="1:18" ht="31.5" x14ac:dyDescent="0.25">
      <c r="A109" s="68" t="s">
        <v>78</v>
      </c>
      <c r="B109" s="61" t="s">
        <v>126</v>
      </c>
      <c r="C109" s="3">
        <v>0</v>
      </c>
      <c r="D109" s="3">
        <v>0</v>
      </c>
      <c r="E109" s="3">
        <v>0</v>
      </c>
      <c r="F109" s="3">
        <f t="shared" si="37"/>
        <v>0</v>
      </c>
      <c r="G109" s="3">
        <v>0</v>
      </c>
      <c r="H109" s="3">
        <v>0</v>
      </c>
      <c r="I109" s="3">
        <v>0</v>
      </c>
      <c r="J109" s="3">
        <f t="shared" si="38"/>
        <v>0</v>
      </c>
      <c r="K109" s="3">
        <v>3300.3</v>
      </c>
      <c r="L109" s="3">
        <v>9910.7999999999993</v>
      </c>
      <c r="M109" s="3">
        <v>26789</v>
      </c>
      <c r="N109" s="3">
        <f t="shared" si="39"/>
        <v>40000.1</v>
      </c>
      <c r="O109" s="53">
        <f t="shared" si="40"/>
        <v>3300.3</v>
      </c>
      <c r="P109" s="53">
        <f t="shared" si="36"/>
        <v>9910.7999999999993</v>
      </c>
      <c r="Q109" s="53">
        <f t="shared" si="36"/>
        <v>26789</v>
      </c>
      <c r="R109" s="55">
        <f t="shared" si="36"/>
        <v>40000.1</v>
      </c>
    </row>
    <row r="110" spans="1:18" ht="31.5" x14ac:dyDescent="0.25">
      <c r="A110" s="69" t="s">
        <v>79</v>
      </c>
      <c r="B110" s="61" t="s">
        <v>233</v>
      </c>
      <c r="C110" s="3">
        <v>0</v>
      </c>
      <c r="D110" s="3">
        <v>0</v>
      </c>
      <c r="E110" s="3">
        <v>0</v>
      </c>
      <c r="F110" s="3">
        <f t="shared" si="37"/>
        <v>0</v>
      </c>
      <c r="G110" s="3">
        <v>0</v>
      </c>
      <c r="H110" s="3">
        <v>0</v>
      </c>
      <c r="I110" s="3">
        <v>0</v>
      </c>
      <c r="J110" s="3">
        <f t="shared" si="38"/>
        <v>0</v>
      </c>
      <c r="K110" s="3">
        <v>825.1</v>
      </c>
      <c r="L110" s="3">
        <v>2477.6999999999998</v>
      </c>
      <c r="M110" s="3">
        <v>6697.3</v>
      </c>
      <c r="N110" s="3">
        <f t="shared" si="39"/>
        <v>10000.1</v>
      </c>
      <c r="O110" s="53">
        <f t="shared" si="40"/>
        <v>825.1</v>
      </c>
      <c r="P110" s="53">
        <f t="shared" si="36"/>
        <v>2477.6999999999998</v>
      </c>
      <c r="Q110" s="53">
        <f t="shared" si="36"/>
        <v>6697.3</v>
      </c>
      <c r="R110" s="55">
        <f t="shared" si="36"/>
        <v>10000.1</v>
      </c>
    </row>
    <row r="111" spans="1:18" ht="31.5" x14ac:dyDescent="0.25">
      <c r="A111" s="482" t="s">
        <v>122</v>
      </c>
      <c r="B111" s="62" t="s">
        <v>127</v>
      </c>
      <c r="C111" s="3">
        <v>0</v>
      </c>
      <c r="D111" s="3">
        <v>0</v>
      </c>
      <c r="E111" s="3">
        <v>0</v>
      </c>
      <c r="F111" s="3">
        <f t="shared" si="37"/>
        <v>0</v>
      </c>
      <c r="G111" s="3">
        <v>0</v>
      </c>
      <c r="H111" s="3">
        <v>0</v>
      </c>
      <c r="I111" s="3">
        <v>0</v>
      </c>
      <c r="J111" s="3">
        <f t="shared" si="38"/>
        <v>0</v>
      </c>
      <c r="K111" s="3">
        <v>5775.4</v>
      </c>
      <c r="L111" s="3">
        <v>17343.8</v>
      </c>
      <c r="M111" s="3">
        <v>46880.800000000003</v>
      </c>
      <c r="N111" s="3">
        <f t="shared" si="39"/>
        <v>70000</v>
      </c>
      <c r="O111" s="53">
        <f t="shared" si="40"/>
        <v>5775.4</v>
      </c>
      <c r="P111" s="53">
        <f t="shared" si="36"/>
        <v>17343.8</v>
      </c>
      <c r="Q111" s="53">
        <f t="shared" si="36"/>
        <v>46880.800000000003</v>
      </c>
      <c r="R111" s="55">
        <f t="shared" si="36"/>
        <v>70000</v>
      </c>
    </row>
    <row r="112" spans="1:18" ht="31.5" x14ac:dyDescent="0.25">
      <c r="A112" s="483"/>
      <c r="B112" s="61" t="s">
        <v>226</v>
      </c>
      <c r="C112" s="53">
        <v>0</v>
      </c>
      <c r="D112" s="53">
        <v>0</v>
      </c>
      <c r="E112" s="53">
        <v>0</v>
      </c>
      <c r="F112" s="3">
        <f t="shared" si="37"/>
        <v>0</v>
      </c>
      <c r="G112" s="53">
        <v>412.5</v>
      </c>
      <c r="H112" s="53">
        <v>1238.8</v>
      </c>
      <c r="I112" s="53">
        <v>3348.6</v>
      </c>
      <c r="J112" s="3">
        <f t="shared" si="38"/>
        <v>4999.8999999999996</v>
      </c>
      <c r="K112" s="53">
        <v>0</v>
      </c>
      <c r="L112" s="53">
        <v>0</v>
      </c>
      <c r="M112" s="53">
        <v>0</v>
      </c>
      <c r="N112" s="3">
        <f t="shared" si="39"/>
        <v>0</v>
      </c>
      <c r="O112" s="53">
        <f t="shared" si="40"/>
        <v>412.5</v>
      </c>
      <c r="P112" s="53">
        <f t="shared" si="36"/>
        <v>1238.8</v>
      </c>
      <c r="Q112" s="53">
        <f t="shared" si="36"/>
        <v>3348.6</v>
      </c>
      <c r="R112" s="55">
        <f t="shared" si="36"/>
        <v>4999.8999999999996</v>
      </c>
    </row>
    <row r="113" spans="1:18" ht="31.5" x14ac:dyDescent="0.25">
      <c r="A113" s="483"/>
      <c r="B113" s="61" t="s">
        <v>128</v>
      </c>
      <c r="C113" s="53">
        <v>1402.6</v>
      </c>
      <c r="D113" s="53">
        <v>4212.1000000000004</v>
      </c>
      <c r="E113" s="53">
        <v>11385.3</v>
      </c>
      <c r="F113" s="3">
        <f t="shared" si="37"/>
        <v>17000</v>
      </c>
      <c r="G113" s="53">
        <v>0</v>
      </c>
      <c r="H113" s="53">
        <v>0</v>
      </c>
      <c r="I113" s="53">
        <v>0</v>
      </c>
      <c r="J113" s="3">
        <f t="shared" si="38"/>
        <v>0</v>
      </c>
      <c r="K113" s="53">
        <v>0</v>
      </c>
      <c r="L113" s="53">
        <v>0</v>
      </c>
      <c r="M113" s="53">
        <v>0</v>
      </c>
      <c r="N113" s="3">
        <f t="shared" si="39"/>
        <v>0</v>
      </c>
      <c r="O113" s="53">
        <f t="shared" si="40"/>
        <v>1402.6</v>
      </c>
      <c r="P113" s="53">
        <f t="shared" si="36"/>
        <v>4212.1000000000004</v>
      </c>
      <c r="Q113" s="53">
        <f t="shared" si="36"/>
        <v>11385.3</v>
      </c>
      <c r="R113" s="55">
        <f t="shared" si="36"/>
        <v>17000</v>
      </c>
    </row>
    <row r="114" spans="1:18" ht="31.5" x14ac:dyDescent="0.25">
      <c r="A114" s="484"/>
      <c r="B114" s="62" t="s">
        <v>129</v>
      </c>
      <c r="C114" s="53">
        <v>0</v>
      </c>
      <c r="D114" s="53">
        <v>1215</v>
      </c>
      <c r="E114" s="53">
        <v>3285</v>
      </c>
      <c r="F114" s="3">
        <f t="shared" si="37"/>
        <v>4500</v>
      </c>
      <c r="G114" s="53"/>
      <c r="H114" s="53"/>
      <c r="I114" s="53"/>
      <c r="J114" s="3">
        <f t="shared" si="38"/>
        <v>0</v>
      </c>
      <c r="K114" s="53"/>
      <c r="L114" s="53"/>
      <c r="M114" s="53"/>
      <c r="N114" s="3">
        <f t="shared" si="39"/>
        <v>0</v>
      </c>
      <c r="O114" s="53">
        <f t="shared" si="40"/>
        <v>0</v>
      </c>
      <c r="P114" s="53">
        <f t="shared" si="36"/>
        <v>1215</v>
      </c>
      <c r="Q114" s="53">
        <f t="shared" si="36"/>
        <v>3285</v>
      </c>
      <c r="R114" s="55">
        <f t="shared" si="36"/>
        <v>4500</v>
      </c>
    </row>
    <row r="115" spans="1:18" ht="15.75" thickBot="1" x14ac:dyDescent="0.3">
      <c r="A115" s="485" t="s">
        <v>35</v>
      </c>
      <c r="B115" s="486"/>
      <c r="C115" s="29">
        <f>SUM(C105:C114)</f>
        <v>1417</v>
      </c>
      <c r="D115" s="29">
        <f t="shared" ref="D115:R115" si="41">SUM(D105:D114)</f>
        <v>5470.2000000000007</v>
      </c>
      <c r="E115" s="29">
        <f t="shared" si="41"/>
        <v>14786.8</v>
      </c>
      <c r="F115" s="29">
        <f t="shared" si="41"/>
        <v>21674</v>
      </c>
      <c r="G115" s="29">
        <f t="shared" si="41"/>
        <v>412.5</v>
      </c>
      <c r="H115" s="29">
        <f t="shared" si="41"/>
        <v>1238.8</v>
      </c>
      <c r="I115" s="29">
        <f t="shared" si="41"/>
        <v>3348.6</v>
      </c>
      <c r="J115" s="29">
        <f t="shared" si="41"/>
        <v>4999.8999999999996</v>
      </c>
      <c r="K115" s="29">
        <f t="shared" si="41"/>
        <v>17821.400000000001</v>
      </c>
      <c r="L115" s="29">
        <f t="shared" si="41"/>
        <v>53518.099999999991</v>
      </c>
      <c r="M115" s="29">
        <f t="shared" si="41"/>
        <v>144660.70000000001</v>
      </c>
      <c r="N115" s="29">
        <f t="shared" si="41"/>
        <v>216000.2</v>
      </c>
      <c r="O115" s="29">
        <f t="shared" si="41"/>
        <v>19650.899999999998</v>
      </c>
      <c r="P115" s="29">
        <f t="shared" si="41"/>
        <v>60227.1</v>
      </c>
      <c r="Q115" s="29">
        <f t="shared" si="41"/>
        <v>162796.1</v>
      </c>
      <c r="R115" s="29">
        <f t="shared" si="41"/>
        <v>242674.1</v>
      </c>
    </row>
    <row r="116" spans="1:18" x14ac:dyDescent="0.25">
      <c r="A116" s="487" t="s">
        <v>130</v>
      </c>
      <c r="B116" s="48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3"/>
      <c r="Q116" s="64"/>
      <c r="R116" s="65"/>
    </row>
    <row r="117" spans="1:18" ht="55.5" customHeight="1" x14ac:dyDescent="0.25">
      <c r="A117" s="66" t="s">
        <v>70</v>
      </c>
      <c r="B117" s="59" t="s">
        <v>227</v>
      </c>
      <c r="C117" s="3">
        <v>371.3</v>
      </c>
      <c r="D117" s="3">
        <v>1115</v>
      </c>
      <c r="E117" s="3">
        <v>3013.8</v>
      </c>
      <c r="F117" s="3">
        <f>C117+D117+E117</f>
        <v>4500.1000000000004</v>
      </c>
      <c r="G117" s="3">
        <v>0</v>
      </c>
      <c r="H117" s="3">
        <v>0</v>
      </c>
      <c r="I117" s="3">
        <v>0</v>
      </c>
      <c r="J117" s="3">
        <f>G117+H117+I117</f>
        <v>0</v>
      </c>
      <c r="K117" s="3">
        <v>0</v>
      </c>
      <c r="L117" s="3">
        <v>0</v>
      </c>
      <c r="M117" s="3">
        <v>0</v>
      </c>
      <c r="N117" s="3">
        <f>K117+L117+M117</f>
        <v>0</v>
      </c>
      <c r="O117" s="3">
        <f t="shared" ref="O117:R123" si="42">C117+G117+K117</f>
        <v>371.3</v>
      </c>
      <c r="P117" s="3">
        <f t="shared" si="42"/>
        <v>1115</v>
      </c>
      <c r="Q117" s="3">
        <f t="shared" si="42"/>
        <v>3013.8</v>
      </c>
      <c r="R117" s="55">
        <f>F117+J117+N117</f>
        <v>4500.1000000000004</v>
      </c>
    </row>
    <row r="118" spans="1:18" ht="31.5" x14ac:dyDescent="0.25">
      <c r="A118" s="67" t="s">
        <v>72</v>
      </c>
      <c r="B118" s="59" t="s">
        <v>131</v>
      </c>
      <c r="C118" s="53">
        <v>0</v>
      </c>
      <c r="D118" s="53">
        <v>0</v>
      </c>
      <c r="E118" s="53">
        <v>0</v>
      </c>
      <c r="F118" s="3">
        <f t="shared" ref="F118:F123" si="43">C118+D118+E118</f>
        <v>0</v>
      </c>
      <c r="G118" s="3">
        <v>1650.1</v>
      </c>
      <c r="H118" s="3">
        <v>4955.3999999999996</v>
      </c>
      <c r="I118" s="3">
        <v>13394.5</v>
      </c>
      <c r="J118" s="3">
        <f t="shared" ref="J118:J123" si="44">G118+H118+I118</f>
        <v>20000</v>
      </c>
      <c r="K118" s="53">
        <v>0</v>
      </c>
      <c r="L118" s="53">
        <v>0</v>
      </c>
      <c r="M118" s="53">
        <v>0</v>
      </c>
      <c r="N118" s="3">
        <f t="shared" ref="N118:N123" si="45">K118+L118+M118</f>
        <v>0</v>
      </c>
      <c r="O118" s="3">
        <f t="shared" si="42"/>
        <v>1650.1</v>
      </c>
      <c r="P118" s="3">
        <f t="shared" si="42"/>
        <v>4955.3999999999996</v>
      </c>
      <c r="Q118" s="3">
        <f t="shared" si="42"/>
        <v>13394.5</v>
      </c>
      <c r="R118" s="55">
        <f t="shared" si="42"/>
        <v>20000</v>
      </c>
    </row>
    <row r="119" spans="1:18" ht="49.5" customHeight="1" x14ac:dyDescent="0.25">
      <c r="A119" s="482" t="s">
        <v>74</v>
      </c>
      <c r="B119" s="59" t="s">
        <v>229</v>
      </c>
      <c r="C119" s="53">
        <v>0</v>
      </c>
      <c r="D119" s="53">
        <v>0</v>
      </c>
      <c r="E119" s="53">
        <v>0</v>
      </c>
      <c r="F119" s="3">
        <f t="shared" si="43"/>
        <v>0</v>
      </c>
      <c r="G119" s="3">
        <v>1402.6</v>
      </c>
      <c r="H119" s="3">
        <v>4212.1000000000004</v>
      </c>
      <c r="I119" s="3">
        <v>11385.3</v>
      </c>
      <c r="J119" s="3">
        <f t="shared" si="44"/>
        <v>17000</v>
      </c>
      <c r="K119" s="53">
        <v>0</v>
      </c>
      <c r="L119" s="53">
        <v>0</v>
      </c>
      <c r="M119" s="53">
        <v>0</v>
      </c>
      <c r="N119" s="3">
        <f t="shared" si="45"/>
        <v>0</v>
      </c>
      <c r="O119" s="3">
        <f t="shared" si="42"/>
        <v>1402.6</v>
      </c>
      <c r="P119" s="3">
        <f t="shared" si="42"/>
        <v>4212.1000000000004</v>
      </c>
      <c r="Q119" s="3">
        <f t="shared" si="42"/>
        <v>11385.3</v>
      </c>
      <c r="R119" s="55">
        <f t="shared" si="42"/>
        <v>17000</v>
      </c>
    </row>
    <row r="120" spans="1:18" ht="25.5" customHeight="1" x14ac:dyDescent="0.25">
      <c r="A120" s="483"/>
      <c r="B120" s="59" t="s">
        <v>228</v>
      </c>
      <c r="C120" s="53">
        <v>0</v>
      </c>
      <c r="D120" s="53">
        <v>0</v>
      </c>
      <c r="E120" s="53">
        <v>0</v>
      </c>
      <c r="F120" s="3">
        <f t="shared" si="43"/>
        <v>0</v>
      </c>
      <c r="G120" s="53">
        <v>0</v>
      </c>
      <c r="H120" s="53">
        <v>0</v>
      </c>
      <c r="I120" s="53">
        <v>0</v>
      </c>
      <c r="J120" s="3">
        <f t="shared" si="44"/>
        <v>0</v>
      </c>
      <c r="K120" s="53">
        <v>1650.1</v>
      </c>
      <c r="L120" s="53">
        <v>4955.3999999999996</v>
      </c>
      <c r="M120" s="53">
        <v>13394.5</v>
      </c>
      <c r="N120" s="3">
        <f t="shared" si="45"/>
        <v>20000</v>
      </c>
      <c r="O120" s="3">
        <f t="shared" si="42"/>
        <v>1650.1</v>
      </c>
      <c r="P120" s="3">
        <f t="shared" si="42"/>
        <v>4955.3999999999996</v>
      </c>
      <c r="Q120" s="3">
        <f t="shared" si="42"/>
        <v>13394.5</v>
      </c>
      <c r="R120" s="55">
        <f t="shared" si="42"/>
        <v>20000</v>
      </c>
    </row>
    <row r="121" spans="1:18" ht="48" customHeight="1" x14ac:dyDescent="0.25">
      <c r="A121" s="484"/>
      <c r="B121" s="59" t="s">
        <v>230</v>
      </c>
      <c r="C121" s="53">
        <v>0</v>
      </c>
      <c r="D121" s="53">
        <v>0</v>
      </c>
      <c r="E121" s="53">
        <v>0</v>
      </c>
      <c r="F121" s="3">
        <f t="shared" si="43"/>
        <v>0</v>
      </c>
      <c r="G121" s="53">
        <v>371.3</v>
      </c>
      <c r="H121" s="53">
        <v>1115</v>
      </c>
      <c r="I121" s="53">
        <v>3013.8</v>
      </c>
      <c r="J121" s="3">
        <f t="shared" si="44"/>
        <v>4500.1000000000004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>C121+G121+K121</f>
        <v>371.3</v>
      </c>
      <c r="P121" s="3">
        <f>D121+H121+L121</f>
        <v>1115</v>
      </c>
      <c r="Q121" s="3">
        <f>E121+I121+M121</f>
        <v>3013.8</v>
      </c>
      <c r="R121" s="55">
        <f>F121+J121+N121</f>
        <v>4500.1000000000004</v>
      </c>
    </row>
    <row r="122" spans="1:18" ht="58.5" customHeight="1" x14ac:dyDescent="0.25">
      <c r="A122" s="68" t="s">
        <v>78</v>
      </c>
      <c r="B122" s="59" t="s">
        <v>231</v>
      </c>
      <c r="C122" s="3">
        <v>371.3</v>
      </c>
      <c r="D122" s="3">
        <v>1115</v>
      </c>
      <c r="E122" s="54">
        <v>3013.8</v>
      </c>
      <c r="F122" s="3">
        <f t="shared" si="43"/>
        <v>4500.1000000000004</v>
      </c>
      <c r="G122" s="53">
        <v>0</v>
      </c>
      <c r="H122" s="53">
        <v>0</v>
      </c>
      <c r="I122" s="53">
        <v>0</v>
      </c>
      <c r="J122" s="3">
        <f t="shared" si="44"/>
        <v>0</v>
      </c>
      <c r="K122" s="53">
        <v>0</v>
      </c>
      <c r="L122" s="53">
        <v>0</v>
      </c>
      <c r="M122" s="53">
        <v>0</v>
      </c>
      <c r="N122" s="3">
        <f t="shared" si="45"/>
        <v>0</v>
      </c>
      <c r="O122" s="3">
        <f>C122+G122+K122</f>
        <v>371.3</v>
      </c>
      <c r="P122" s="3">
        <f t="shared" si="42"/>
        <v>1115</v>
      </c>
      <c r="Q122" s="3">
        <f t="shared" si="42"/>
        <v>3013.8</v>
      </c>
      <c r="R122" s="55">
        <f t="shared" si="42"/>
        <v>4500.1000000000004</v>
      </c>
    </row>
    <row r="123" spans="1:18" ht="53.25" customHeight="1" x14ac:dyDescent="0.25">
      <c r="A123" s="69" t="s">
        <v>79</v>
      </c>
      <c r="B123" s="61" t="s">
        <v>232</v>
      </c>
      <c r="C123" s="3">
        <v>371.3</v>
      </c>
      <c r="D123" s="3">
        <v>1115</v>
      </c>
      <c r="E123" s="54">
        <v>3013.8</v>
      </c>
      <c r="F123" s="3">
        <f t="shared" si="43"/>
        <v>4500.1000000000004</v>
      </c>
      <c r="G123" s="53">
        <v>0</v>
      </c>
      <c r="H123" s="53">
        <v>0</v>
      </c>
      <c r="I123" s="53">
        <v>0</v>
      </c>
      <c r="J123" s="3">
        <f t="shared" si="44"/>
        <v>0</v>
      </c>
      <c r="K123" s="53">
        <v>0</v>
      </c>
      <c r="L123" s="53">
        <v>0</v>
      </c>
      <c r="M123" s="53">
        <v>0</v>
      </c>
      <c r="N123" s="3">
        <f t="shared" si="45"/>
        <v>0</v>
      </c>
      <c r="O123" s="3">
        <f>C123+G123+K123</f>
        <v>371.3</v>
      </c>
      <c r="P123" s="3">
        <f t="shared" si="42"/>
        <v>1115</v>
      </c>
      <c r="Q123" s="3">
        <f t="shared" si="42"/>
        <v>3013.8</v>
      </c>
      <c r="R123" s="55">
        <f t="shared" si="42"/>
        <v>4500.1000000000004</v>
      </c>
    </row>
    <row r="124" spans="1:18" ht="15.75" thickBot="1" x14ac:dyDescent="0.3">
      <c r="A124" s="485" t="s">
        <v>35</v>
      </c>
      <c r="B124" s="486"/>
      <c r="C124" s="29">
        <f>SUM(C117:C123)</f>
        <v>1113.9000000000001</v>
      </c>
      <c r="D124" s="29">
        <f t="shared" ref="D124:R124" si="46">SUM(D117:D123)</f>
        <v>3345</v>
      </c>
      <c r="E124" s="29">
        <f t="shared" si="46"/>
        <v>9041.4000000000015</v>
      </c>
      <c r="F124" s="29">
        <f t="shared" si="46"/>
        <v>13500.300000000001</v>
      </c>
      <c r="G124" s="29">
        <f t="shared" si="46"/>
        <v>3424</v>
      </c>
      <c r="H124" s="29">
        <f t="shared" si="46"/>
        <v>10282.5</v>
      </c>
      <c r="I124" s="29">
        <f t="shared" si="46"/>
        <v>27793.599999999999</v>
      </c>
      <c r="J124" s="29">
        <f t="shared" si="46"/>
        <v>41500.1</v>
      </c>
      <c r="K124" s="29">
        <f t="shared" si="46"/>
        <v>1650.1</v>
      </c>
      <c r="L124" s="29">
        <f t="shared" si="46"/>
        <v>4955.3999999999996</v>
      </c>
      <c r="M124" s="29">
        <f t="shared" si="46"/>
        <v>13394.5</v>
      </c>
      <c r="N124" s="29">
        <f t="shared" si="46"/>
        <v>20000</v>
      </c>
      <c r="O124" s="29">
        <f t="shared" si="46"/>
        <v>6188.0000000000009</v>
      </c>
      <c r="P124" s="29">
        <f t="shared" si="46"/>
        <v>18582.900000000001</v>
      </c>
      <c r="Q124" s="29">
        <f t="shared" si="46"/>
        <v>50229.500000000007</v>
      </c>
      <c r="R124" s="29">
        <f t="shared" si="46"/>
        <v>75000.400000000009</v>
      </c>
    </row>
    <row r="125" spans="1:18" x14ac:dyDescent="0.25">
      <c r="A125" s="487" t="s">
        <v>132</v>
      </c>
      <c r="B125" s="48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3"/>
      <c r="Q125" s="64"/>
      <c r="R125" s="65"/>
    </row>
    <row r="126" spans="1:18" ht="31.5" x14ac:dyDescent="0.25">
      <c r="A126" s="482" t="s">
        <v>70</v>
      </c>
      <c r="B126" s="59" t="s">
        <v>133</v>
      </c>
      <c r="C126" s="54">
        <v>123.8</v>
      </c>
      <c r="D126" s="54">
        <v>371.3</v>
      </c>
      <c r="E126" s="54">
        <v>1004.6</v>
      </c>
      <c r="F126" s="54">
        <f>SUM(C126:E126)</f>
        <v>1499.7</v>
      </c>
      <c r="G126" s="53">
        <v>0</v>
      </c>
      <c r="H126" s="53">
        <v>0</v>
      </c>
      <c r="I126" s="53">
        <v>0</v>
      </c>
      <c r="J126" s="3">
        <f>G126+H126+I126</f>
        <v>0</v>
      </c>
      <c r="K126" s="53">
        <v>0</v>
      </c>
      <c r="L126" s="53">
        <v>0</v>
      </c>
      <c r="M126" s="53">
        <v>0</v>
      </c>
      <c r="N126" s="3">
        <f>K126+L126+M126</f>
        <v>0</v>
      </c>
      <c r="O126" s="3">
        <f t="shared" ref="O126:R179" si="47">C126+G126+K126</f>
        <v>123.8</v>
      </c>
      <c r="P126" s="3">
        <f t="shared" si="47"/>
        <v>371.3</v>
      </c>
      <c r="Q126" s="3">
        <f>E126+I126+M126</f>
        <v>1004.6</v>
      </c>
      <c r="R126" s="55">
        <f>F126+J126+N126</f>
        <v>1499.7</v>
      </c>
    </row>
    <row r="127" spans="1:18" ht="31.5" x14ac:dyDescent="0.25">
      <c r="A127" s="483"/>
      <c r="B127" s="59" t="s">
        <v>134</v>
      </c>
      <c r="C127" s="54">
        <v>24.8</v>
      </c>
      <c r="D127" s="54">
        <v>74.3</v>
      </c>
      <c r="E127" s="54">
        <v>200.9</v>
      </c>
      <c r="F127" s="54">
        <f t="shared" ref="F127:F190" si="48">SUM(C127:E127)</f>
        <v>300</v>
      </c>
      <c r="G127" s="53">
        <v>0</v>
      </c>
      <c r="H127" s="53">
        <v>0</v>
      </c>
      <c r="I127" s="53">
        <v>0</v>
      </c>
      <c r="J127" s="3">
        <f t="shared" ref="J127:J190" si="49">G127+H127+I127</f>
        <v>0</v>
      </c>
      <c r="K127" s="53">
        <v>0</v>
      </c>
      <c r="L127" s="53">
        <v>0</v>
      </c>
      <c r="M127" s="53">
        <v>0</v>
      </c>
      <c r="N127" s="3">
        <f t="shared" ref="N127:N190" si="50">K127+L127+M127</f>
        <v>0</v>
      </c>
      <c r="O127" s="3">
        <f t="shared" si="47"/>
        <v>24.8</v>
      </c>
      <c r="P127" s="3">
        <f t="shared" si="47"/>
        <v>74.3</v>
      </c>
      <c r="Q127" s="3">
        <f t="shared" si="47"/>
        <v>200.9</v>
      </c>
      <c r="R127" s="55">
        <f t="shared" si="47"/>
        <v>300</v>
      </c>
    </row>
    <row r="128" spans="1:18" ht="31.5" x14ac:dyDescent="0.25">
      <c r="A128" s="483"/>
      <c r="B128" s="59" t="s">
        <v>135</v>
      </c>
      <c r="C128" s="54">
        <v>12.4</v>
      </c>
      <c r="D128" s="54">
        <v>37.200000000000003</v>
      </c>
      <c r="E128" s="54">
        <v>100.5</v>
      </c>
      <c r="F128" s="54">
        <f t="shared" si="48"/>
        <v>150.1</v>
      </c>
      <c r="G128" s="53">
        <v>0</v>
      </c>
      <c r="H128" s="53">
        <v>0</v>
      </c>
      <c r="I128" s="53">
        <v>0</v>
      </c>
      <c r="J128" s="3">
        <f t="shared" si="49"/>
        <v>0</v>
      </c>
      <c r="K128" s="53">
        <v>0</v>
      </c>
      <c r="L128" s="53">
        <v>0</v>
      </c>
      <c r="M128" s="53">
        <v>0</v>
      </c>
      <c r="N128" s="3">
        <f t="shared" si="50"/>
        <v>0</v>
      </c>
      <c r="O128" s="3">
        <f t="shared" si="47"/>
        <v>12.4</v>
      </c>
      <c r="P128" s="3">
        <f t="shared" si="47"/>
        <v>37.200000000000003</v>
      </c>
      <c r="Q128" s="3">
        <f t="shared" si="47"/>
        <v>100.5</v>
      </c>
      <c r="R128" s="55">
        <f t="shared" si="47"/>
        <v>150.1</v>
      </c>
    </row>
    <row r="129" spans="1:18" ht="31.5" x14ac:dyDescent="0.25">
      <c r="A129" s="483"/>
      <c r="B129" s="59" t="s">
        <v>136</v>
      </c>
      <c r="C129" s="54">
        <v>12.4</v>
      </c>
      <c r="D129" s="54">
        <v>37.200000000000003</v>
      </c>
      <c r="E129" s="54">
        <v>100.5</v>
      </c>
      <c r="F129" s="54">
        <f t="shared" si="48"/>
        <v>150.1</v>
      </c>
      <c r="G129" s="53">
        <v>0</v>
      </c>
      <c r="H129" s="53">
        <v>0</v>
      </c>
      <c r="I129" s="53">
        <v>0</v>
      </c>
      <c r="J129" s="3">
        <f t="shared" si="49"/>
        <v>0</v>
      </c>
      <c r="K129" s="53">
        <v>0</v>
      </c>
      <c r="L129" s="53">
        <v>0</v>
      </c>
      <c r="M129" s="53">
        <v>0</v>
      </c>
      <c r="N129" s="3">
        <f t="shared" si="50"/>
        <v>0</v>
      </c>
      <c r="O129" s="3">
        <f t="shared" si="47"/>
        <v>12.4</v>
      </c>
      <c r="P129" s="3">
        <f t="shared" si="47"/>
        <v>37.200000000000003</v>
      </c>
      <c r="Q129" s="3">
        <f t="shared" si="47"/>
        <v>100.5</v>
      </c>
      <c r="R129" s="55">
        <f t="shared" si="47"/>
        <v>150.1</v>
      </c>
    </row>
    <row r="130" spans="1:18" ht="31.5" x14ac:dyDescent="0.25">
      <c r="A130" s="483"/>
      <c r="B130" s="59" t="s">
        <v>250</v>
      </c>
      <c r="C130" s="53">
        <v>0</v>
      </c>
      <c r="D130" s="53">
        <v>0</v>
      </c>
      <c r="E130" s="53">
        <v>0</v>
      </c>
      <c r="F130" s="54">
        <f t="shared" si="48"/>
        <v>0</v>
      </c>
      <c r="G130" s="54">
        <v>185.6</v>
      </c>
      <c r="H130" s="54">
        <v>557.5</v>
      </c>
      <c r="I130" s="54">
        <v>1506.9</v>
      </c>
      <c r="J130" s="3">
        <f t="shared" si="49"/>
        <v>2250</v>
      </c>
      <c r="K130" s="53">
        <v>0</v>
      </c>
      <c r="L130" s="53">
        <v>0</v>
      </c>
      <c r="M130" s="53">
        <v>0</v>
      </c>
      <c r="N130" s="3">
        <f t="shared" si="50"/>
        <v>0</v>
      </c>
      <c r="O130" s="3">
        <f t="shared" si="47"/>
        <v>185.6</v>
      </c>
      <c r="P130" s="3">
        <f t="shared" si="47"/>
        <v>557.5</v>
      </c>
      <c r="Q130" s="3">
        <f t="shared" si="47"/>
        <v>1506.9</v>
      </c>
      <c r="R130" s="55">
        <f t="shared" si="47"/>
        <v>2250</v>
      </c>
    </row>
    <row r="131" spans="1:18" ht="31.5" x14ac:dyDescent="0.25">
      <c r="A131" s="483"/>
      <c r="B131" s="59" t="s">
        <v>251</v>
      </c>
      <c r="C131" s="53">
        <v>0</v>
      </c>
      <c r="D131" s="53">
        <v>0</v>
      </c>
      <c r="E131" s="53">
        <v>0</v>
      </c>
      <c r="F131" s="54">
        <f t="shared" si="48"/>
        <v>0</v>
      </c>
      <c r="G131" s="54">
        <v>185.6</v>
      </c>
      <c r="H131" s="54">
        <v>557.5</v>
      </c>
      <c r="I131" s="54">
        <v>1506.9</v>
      </c>
      <c r="J131" s="3">
        <f t="shared" si="49"/>
        <v>2250</v>
      </c>
      <c r="K131" s="53">
        <v>0</v>
      </c>
      <c r="L131" s="53">
        <v>0</v>
      </c>
      <c r="M131" s="53">
        <v>0</v>
      </c>
      <c r="N131" s="3">
        <f t="shared" si="50"/>
        <v>0</v>
      </c>
      <c r="O131" s="3">
        <f t="shared" si="47"/>
        <v>185.6</v>
      </c>
      <c r="P131" s="3">
        <f t="shared" si="47"/>
        <v>557.5</v>
      </c>
      <c r="Q131" s="3">
        <f t="shared" si="47"/>
        <v>1506.9</v>
      </c>
      <c r="R131" s="55">
        <f t="shared" si="47"/>
        <v>2250</v>
      </c>
    </row>
    <row r="132" spans="1:18" ht="31.5" x14ac:dyDescent="0.25">
      <c r="A132" s="483"/>
      <c r="B132" s="59" t="s">
        <v>252</v>
      </c>
      <c r="C132" s="53">
        <v>0</v>
      </c>
      <c r="D132" s="53">
        <v>0</v>
      </c>
      <c r="E132" s="53">
        <v>0</v>
      </c>
      <c r="F132" s="54">
        <f t="shared" si="48"/>
        <v>0</v>
      </c>
      <c r="G132" s="54">
        <v>117.6</v>
      </c>
      <c r="H132" s="54">
        <v>353.1</v>
      </c>
      <c r="I132" s="54">
        <v>954.4</v>
      </c>
      <c r="J132" s="3">
        <f t="shared" si="49"/>
        <v>1425.1</v>
      </c>
      <c r="K132" s="53">
        <v>0</v>
      </c>
      <c r="L132" s="53">
        <v>0</v>
      </c>
      <c r="M132" s="53">
        <v>0</v>
      </c>
      <c r="N132" s="3">
        <f t="shared" si="50"/>
        <v>0</v>
      </c>
      <c r="O132" s="3">
        <f t="shared" si="47"/>
        <v>117.6</v>
      </c>
      <c r="P132" s="3">
        <f t="shared" si="47"/>
        <v>353.1</v>
      </c>
      <c r="Q132" s="3">
        <f t="shared" si="47"/>
        <v>954.4</v>
      </c>
      <c r="R132" s="55">
        <f t="shared" si="47"/>
        <v>1425.1</v>
      </c>
    </row>
    <row r="133" spans="1:18" ht="53.25" customHeight="1" x14ac:dyDescent="0.25">
      <c r="A133" s="483"/>
      <c r="B133" s="59" t="s">
        <v>253</v>
      </c>
      <c r="C133" s="53">
        <v>0</v>
      </c>
      <c r="D133" s="53">
        <v>0</v>
      </c>
      <c r="E133" s="53">
        <v>0</v>
      </c>
      <c r="F133" s="54">
        <f t="shared" si="48"/>
        <v>0</v>
      </c>
      <c r="G133" s="53">
        <v>0</v>
      </c>
      <c r="H133" s="53">
        <v>0</v>
      </c>
      <c r="I133" s="53">
        <v>0</v>
      </c>
      <c r="J133" s="3">
        <f t="shared" si="49"/>
        <v>0</v>
      </c>
      <c r="K133" s="54">
        <v>123.8</v>
      </c>
      <c r="L133" s="54">
        <v>371.7</v>
      </c>
      <c r="M133" s="54">
        <v>1004.6</v>
      </c>
      <c r="N133" s="3">
        <f t="shared" si="50"/>
        <v>1500.1</v>
      </c>
      <c r="O133" s="3">
        <f t="shared" si="47"/>
        <v>123.8</v>
      </c>
      <c r="P133" s="3">
        <f t="shared" si="47"/>
        <v>371.7</v>
      </c>
      <c r="Q133" s="3">
        <f t="shared" si="47"/>
        <v>1004.6</v>
      </c>
      <c r="R133" s="55">
        <f t="shared" si="47"/>
        <v>1500.1</v>
      </c>
    </row>
    <row r="134" spans="1:18" ht="31.5" x14ac:dyDescent="0.25">
      <c r="A134" s="483"/>
      <c r="B134" s="59" t="s">
        <v>254</v>
      </c>
      <c r="C134" s="53">
        <v>0</v>
      </c>
      <c r="D134" s="53">
        <v>0</v>
      </c>
      <c r="E134" s="53">
        <v>0</v>
      </c>
      <c r="F134" s="54">
        <f t="shared" si="48"/>
        <v>0</v>
      </c>
      <c r="G134" s="54">
        <v>63.4</v>
      </c>
      <c r="H134" s="54">
        <v>190.3</v>
      </c>
      <c r="I134" s="54">
        <v>514.4</v>
      </c>
      <c r="J134" s="3">
        <f t="shared" si="49"/>
        <v>768.1</v>
      </c>
      <c r="K134" s="53">
        <v>0</v>
      </c>
      <c r="L134" s="53">
        <v>0</v>
      </c>
      <c r="M134" s="53">
        <v>0</v>
      </c>
      <c r="N134" s="3">
        <f t="shared" si="50"/>
        <v>0</v>
      </c>
      <c r="O134" s="3">
        <f t="shared" si="47"/>
        <v>63.4</v>
      </c>
      <c r="P134" s="3">
        <f t="shared" si="47"/>
        <v>190.3</v>
      </c>
      <c r="Q134" s="3">
        <f t="shared" si="47"/>
        <v>514.4</v>
      </c>
      <c r="R134" s="55">
        <f t="shared" si="47"/>
        <v>768.1</v>
      </c>
    </row>
    <row r="135" spans="1:18" ht="31.5" x14ac:dyDescent="0.25">
      <c r="A135" s="483"/>
      <c r="B135" s="59" t="s">
        <v>255</v>
      </c>
      <c r="C135" s="53">
        <v>0</v>
      </c>
      <c r="D135" s="53">
        <v>0</v>
      </c>
      <c r="E135" s="53">
        <v>0</v>
      </c>
      <c r="F135" s="54">
        <f t="shared" si="48"/>
        <v>0</v>
      </c>
      <c r="G135" s="54">
        <v>62.9</v>
      </c>
      <c r="H135" s="54">
        <v>188.9</v>
      </c>
      <c r="I135" s="54">
        <v>510.5</v>
      </c>
      <c r="J135" s="3">
        <f t="shared" si="49"/>
        <v>762.3</v>
      </c>
      <c r="K135" s="53">
        <v>0</v>
      </c>
      <c r="L135" s="53">
        <v>0</v>
      </c>
      <c r="M135" s="53">
        <v>0</v>
      </c>
      <c r="N135" s="3">
        <f t="shared" si="50"/>
        <v>0</v>
      </c>
      <c r="O135" s="3">
        <f t="shared" si="47"/>
        <v>62.9</v>
      </c>
      <c r="P135" s="3">
        <f t="shared" si="47"/>
        <v>188.9</v>
      </c>
      <c r="Q135" s="3">
        <f t="shared" si="47"/>
        <v>510.5</v>
      </c>
      <c r="R135" s="55">
        <f t="shared" si="47"/>
        <v>762.3</v>
      </c>
    </row>
    <row r="136" spans="1:18" ht="31.5" x14ac:dyDescent="0.25">
      <c r="A136" s="483"/>
      <c r="B136" s="59" t="s">
        <v>256</v>
      </c>
      <c r="C136" s="53">
        <v>0</v>
      </c>
      <c r="D136" s="53">
        <v>0</v>
      </c>
      <c r="E136" s="53">
        <v>0</v>
      </c>
      <c r="F136" s="54">
        <f t="shared" si="48"/>
        <v>0</v>
      </c>
      <c r="G136" s="54">
        <v>62.6</v>
      </c>
      <c r="H136" s="54">
        <v>187.9</v>
      </c>
      <c r="I136" s="54">
        <v>508</v>
      </c>
      <c r="J136" s="3">
        <f t="shared" si="49"/>
        <v>758.5</v>
      </c>
      <c r="K136" s="53">
        <v>0</v>
      </c>
      <c r="L136" s="53">
        <v>0</v>
      </c>
      <c r="M136" s="53">
        <v>0</v>
      </c>
      <c r="N136" s="3">
        <f t="shared" si="50"/>
        <v>0</v>
      </c>
      <c r="O136" s="3">
        <f t="shared" si="47"/>
        <v>62.6</v>
      </c>
      <c r="P136" s="3">
        <f t="shared" si="47"/>
        <v>187.9</v>
      </c>
      <c r="Q136" s="3">
        <f t="shared" si="47"/>
        <v>508</v>
      </c>
      <c r="R136" s="55">
        <f t="shared" si="47"/>
        <v>758.5</v>
      </c>
    </row>
    <row r="137" spans="1:18" ht="31.5" x14ac:dyDescent="0.25">
      <c r="A137" s="484"/>
      <c r="B137" s="59" t="s">
        <v>257</v>
      </c>
      <c r="C137" s="53">
        <v>0</v>
      </c>
      <c r="D137" s="53">
        <v>0</v>
      </c>
      <c r="E137" s="53">
        <v>0</v>
      </c>
      <c r="F137" s="54">
        <f t="shared" si="48"/>
        <v>0</v>
      </c>
      <c r="G137" s="54">
        <v>62.9</v>
      </c>
      <c r="H137" s="54">
        <v>189</v>
      </c>
      <c r="I137" s="54">
        <v>510.9</v>
      </c>
      <c r="J137" s="3">
        <f>G137+H137+I137</f>
        <v>762.8</v>
      </c>
      <c r="K137" s="53">
        <v>0</v>
      </c>
      <c r="L137" s="53">
        <v>0</v>
      </c>
      <c r="M137" s="53">
        <v>0</v>
      </c>
      <c r="N137" s="3">
        <f t="shared" si="50"/>
        <v>0</v>
      </c>
      <c r="O137" s="3">
        <f t="shared" si="47"/>
        <v>62.9</v>
      </c>
      <c r="P137" s="3">
        <f t="shared" si="47"/>
        <v>189</v>
      </c>
      <c r="Q137" s="3">
        <f t="shared" si="47"/>
        <v>510.9</v>
      </c>
      <c r="R137" s="55">
        <f t="shared" si="47"/>
        <v>762.8</v>
      </c>
    </row>
    <row r="138" spans="1:18" ht="63" x14ac:dyDescent="0.25">
      <c r="A138" s="482" t="s">
        <v>72</v>
      </c>
      <c r="B138" s="70" t="s">
        <v>137</v>
      </c>
      <c r="C138" s="53">
        <v>0</v>
      </c>
      <c r="D138" s="53">
        <v>0</v>
      </c>
      <c r="E138" s="53">
        <v>0</v>
      </c>
      <c r="F138" s="54">
        <f t="shared" si="48"/>
        <v>0</v>
      </c>
      <c r="G138" s="53">
        <v>0</v>
      </c>
      <c r="H138" s="53">
        <v>0</v>
      </c>
      <c r="I138" s="53">
        <v>0</v>
      </c>
      <c r="J138" s="3">
        <f t="shared" si="49"/>
        <v>0</v>
      </c>
      <c r="K138" s="54">
        <v>519.79999999999995</v>
      </c>
      <c r="L138" s="54">
        <v>1561</v>
      </c>
      <c r="M138" s="54">
        <v>4219.2</v>
      </c>
      <c r="N138" s="3">
        <f t="shared" si="50"/>
        <v>6300</v>
      </c>
      <c r="O138" s="3">
        <f t="shared" si="47"/>
        <v>519.79999999999995</v>
      </c>
      <c r="P138" s="3">
        <f t="shared" si="47"/>
        <v>1561</v>
      </c>
      <c r="Q138" s="3">
        <f t="shared" si="47"/>
        <v>4219.2</v>
      </c>
      <c r="R138" s="55">
        <f t="shared" si="47"/>
        <v>6300</v>
      </c>
    </row>
    <row r="139" spans="1:18" ht="47.25" x14ac:dyDescent="0.25">
      <c r="A139" s="483"/>
      <c r="B139" s="70" t="s">
        <v>138</v>
      </c>
      <c r="C139" s="54">
        <v>53.6</v>
      </c>
      <c r="D139" s="54">
        <v>161</v>
      </c>
      <c r="E139" s="54">
        <v>435.3</v>
      </c>
      <c r="F139" s="54">
        <f t="shared" si="48"/>
        <v>649.9</v>
      </c>
      <c r="G139" s="53">
        <v>0</v>
      </c>
      <c r="H139" s="53">
        <v>0</v>
      </c>
      <c r="I139" s="53">
        <v>0</v>
      </c>
      <c r="J139" s="3">
        <f t="shared" si="49"/>
        <v>0</v>
      </c>
      <c r="K139" s="53">
        <v>0</v>
      </c>
      <c r="L139" s="53">
        <v>0</v>
      </c>
      <c r="M139" s="53">
        <v>0</v>
      </c>
      <c r="N139" s="3">
        <f t="shared" si="50"/>
        <v>0</v>
      </c>
      <c r="O139" s="3">
        <f t="shared" si="47"/>
        <v>53.6</v>
      </c>
      <c r="P139" s="3">
        <f t="shared" si="47"/>
        <v>161</v>
      </c>
      <c r="Q139" s="3">
        <f t="shared" si="47"/>
        <v>435.3</v>
      </c>
      <c r="R139" s="55">
        <f t="shared" si="47"/>
        <v>649.9</v>
      </c>
    </row>
    <row r="140" spans="1:18" ht="47.25" x14ac:dyDescent="0.25">
      <c r="A140" s="483"/>
      <c r="B140" s="71" t="s">
        <v>139</v>
      </c>
      <c r="C140" s="54">
        <v>33</v>
      </c>
      <c r="D140" s="54">
        <v>99.1</v>
      </c>
      <c r="E140" s="54">
        <v>267.89999999999998</v>
      </c>
      <c r="F140" s="54">
        <f t="shared" si="48"/>
        <v>400</v>
      </c>
      <c r="G140" s="53">
        <v>0</v>
      </c>
      <c r="H140" s="53">
        <v>0</v>
      </c>
      <c r="I140" s="53">
        <v>0</v>
      </c>
      <c r="J140" s="3">
        <f t="shared" si="49"/>
        <v>0</v>
      </c>
      <c r="K140" s="53">
        <v>0</v>
      </c>
      <c r="L140" s="53">
        <v>0</v>
      </c>
      <c r="M140" s="53">
        <v>0</v>
      </c>
      <c r="N140" s="3">
        <f t="shared" si="50"/>
        <v>0</v>
      </c>
      <c r="O140" s="3">
        <f t="shared" si="47"/>
        <v>33</v>
      </c>
      <c r="P140" s="3">
        <f t="shared" si="47"/>
        <v>99.1</v>
      </c>
      <c r="Q140" s="3">
        <f t="shared" si="47"/>
        <v>267.89999999999998</v>
      </c>
      <c r="R140" s="55">
        <f t="shared" si="47"/>
        <v>400</v>
      </c>
    </row>
    <row r="141" spans="1:18" ht="47.25" x14ac:dyDescent="0.25">
      <c r="A141" s="483"/>
      <c r="B141" s="70" t="s">
        <v>140</v>
      </c>
      <c r="C141" s="54">
        <v>16.5</v>
      </c>
      <c r="D141" s="54">
        <v>49.6</v>
      </c>
      <c r="E141" s="54">
        <v>133.9</v>
      </c>
      <c r="F141" s="54">
        <f t="shared" si="48"/>
        <v>200</v>
      </c>
      <c r="G141" s="53">
        <v>0</v>
      </c>
      <c r="H141" s="53">
        <v>0</v>
      </c>
      <c r="I141" s="53">
        <v>0</v>
      </c>
      <c r="J141" s="3">
        <f t="shared" si="49"/>
        <v>0</v>
      </c>
      <c r="K141" s="53">
        <v>0</v>
      </c>
      <c r="L141" s="53">
        <v>0</v>
      </c>
      <c r="M141" s="53">
        <v>0</v>
      </c>
      <c r="N141" s="3">
        <f t="shared" si="50"/>
        <v>0</v>
      </c>
      <c r="O141" s="3">
        <f t="shared" si="47"/>
        <v>16.5</v>
      </c>
      <c r="P141" s="3">
        <f t="shared" si="47"/>
        <v>49.6</v>
      </c>
      <c r="Q141" s="3">
        <f t="shared" si="47"/>
        <v>133.9</v>
      </c>
      <c r="R141" s="55">
        <f t="shared" si="47"/>
        <v>200</v>
      </c>
    </row>
    <row r="142" spans="1:18" ht="39" customHeight="1" x14ac:dyDescent="0.25">
      <c r="A142" s="483"/>
      <c r="B142" s="70" t="s">
        <v>141</v>
      </c>
      <c r="C142" s="54">
        <v>30.9</v>
      </c>
      <c r="D142" s="54">
        <v>92.9</v>
      </c>
      <c r="E142" s="54">
        <v>251.1</v>
      </c>
      <c r="F142" s="54">
        <f t="shared" si="48"/>
        <v>374.9</v>
      </c>
      <c r="G142" s="53">
        <v>0</v>
      </c>
      <c r="H142" s="53">
        <v>0</v>
      </c>
      <c r="I142" s="53">
        <v>0</v>
      </c>
      <c r="J142" s="3">
        <f t="shared" si="49"/>
        <v>0</v>
      </c>
      <c r="K142" s="53">
        <v>0</v>
      </c>
      <c r="L142" s="53">
        <v>0</v>
      </c>
      <c r="M142" s="53">
        <v>0</v>
      </c>
      <c r="N142" s="3">
        <f t="shared" si="50"/>
        <v>0</v>
      </c>
      <c r="O142" s="3">
        <f t="shared" si="47"/>
        <v>30.9</v>
      </c>
      <c r="P142" s="3">
        <f t="shared" si="47"/>
        <v>92.9</v>
      </c>
      <c r="Q142" s="3">
        <f t="shared" si="47"/>
        <v>251.1</v>
      </c>
      <c r="R142" s="55">
        <f t="shared" si="47"/>
        <v>374.9</v>
      </c>
    </row>
    <row r="143" spans="1:18" ht="39.75" customHeight="1" x14ac:dyDescent="0.25">
      <c r="A143" s="483"/>
      <c r="B143" s="70" t="s">
        <v>142</v>
      </c>
      <c r="C143" s="54">
        <v>31.4</v>
      </c>
      <c r="D143" s="54">
        <v>94.2</v>
      </c>
      <c r="E143" s="54">
        <v>254.5</v>
      </c>
      <c r="F143" s="54">
        <f t="shared" si="48"/>
        <v>380.1</v>
      </c>
      <c r="G143" s="53">
        <v>0</v>
      </c>
      <c r="H143" s="53">
        <v>0</v>
      </c>
      <c r="I143" s="53">
        <v>0</v>
      </c>
      <c r="J143" s="3">
        <f t="shared" si="49"/>
        <v>0</v>
      </c>
      <c r="K143" s="53">
        <v>0</v>
      </c>
      <c r="L143" s="53">
        <v>0</v>
      </c>
      <c r="M143" s="53">
        <v>0</v>
      </c>
      <c r="N143" s="3">
        <f t="shared" si="50"/>
        <v>0</v>
      </c>
      <c r="O143" s="3">
        <f t="shared" si="47"/>
        <v>31.4</v>
      </c>
      <c r="P143" s="3">
        <f t="shared" si="47"/>
        <v>94.2</v>
      </c>
      <c r="Q143" s="3">
        <f t="shared" si="47"/>
        <v>254.5</v>
      </c>
      <c r="R143" s="55">
        <f t="shared" si="47"/>
        <v>380.1</v>
      </c>
    </row>
    <row r="144" spans="1:18" ht="47.25" x14ac:dyDescent="0.25">
      <c r="A144" s="483"/>
      <c r="B144" s="70" t="s">
        <v>143</v>
      </c>
      <c r="C144" s="54">
        <v>30.5</v>
      </c>
      <c r="D144" s="54">
        <v>91.7</v>
      </c>
      <c r="E144" s="54">
        <v>247.8</v>
      </c>
      <c r="F144" s="54">
        <f t="shared" si="48"/>
        <v>370</v>
      </c>
      <c r="G144" s="53">
        <v>0</v>
      </c>
      <c r="H144" s="53">
        <v>0</v>
      </c>
      <c r="I144" s="53">
        <v>0</v>
      </c>
      <c r="J144" s="3">
        <f t="shared" si="49"/>
        <v>0</v>
      </c>
      <c r="K144" s="53">
        <v>0</v>
      </c>
      <c r="L144" s="53">
        <v>0</v>
      </c>
      <c r="M144" s="53">
        <v>0</v>
      </c>
      <c r="N144" s="3">
        <f t="shared" si="50"/>
        <v>0</v>
      </c>
      <c r="O144" s="3">
        <f t="shared" si="47"/>
        <v>30.5</v>
      </c>
      <c r="P144" s="3">
        <f t="shared" si="47"/>
        <v>91.7</v>
      </c>
      <c r="Q144" s="3">
        <f t="shared" si="47"/>
        <v>247.8</v>
      </c>
      <c r="R144" s="55">
        <f t="shared" si="47"/>
        <v>370</v>
      </c>
    </row>
    <row r="145" spans="1:18" ht="39" customHeight="1" x14ac:dyDescent="0.25">
      <c r="A145" s="483"/>
      <c r="B145" s="70" t="s">
        <v>144</v>
      </c>
      <c r="C145" s="54">
        <v>43.7</v>
      </c>
      <c r="D145" s="54">
        <v>131.30000000000001</v>
      </c>
      <c r="E145" s="54">
        <v>355</v>
      </c>
      <c r="F145" s="54">
        <f t="shared" si="48"/>
        <v>530</v>
      </c>
      <c r="G145" s="53">
        <v>0</v>
      </c>
      <c r="H145" s="53">
        <v>0</v>
      </c>
      <c r="I145" s="53">
        <v>0</v>
      </c>
      <c r="J145" s="3">
        <f t="shared" si="49"/>
        <v>0</v>
      </c>
      <c r="K145" s="53">
        <v>0</v>
      </c>
      <c r="L145" s="53">
        <v>0</v>
      </c>
      <c r="M145" s="53">
        <v>0</v>
      </c>
      <c r="N145" s="3">
        <f t="shared" si="50"/>
        <v>0</v>
      </c>
      <c r="O145" s="3">
        <f t="shared" si="47"/>
        <v>43.7</v>
      </c>
      <c r="P145" s="3">
        <f t="shared" si="47"/>
        <v>131.30000000000001</v>
      </c>
      <c r="Q145" s="3">
        <f t="shared" si="47"/>
        <v>355</v>
      </c>
      <c r="R145" s="55">
        <f t="shared" si="47"/>
        <v>530</v>
      </c>
    </row>
    <row r="146" spans="1:18" ht="47.25" x14ac:dyDescent="0.25">
      <c r="A146" s="483"/>
      <c r="B146" s="70" t="s">
        <v>145</v>
      </c>
      <c r="C146" s="53">
        <v>0</v>
      </c>
      <c r="D146" s="53">
        <v>0</v>
      </c>
      <c r="E146" s="53">
        <v>0</v>
      </c>
      <c r="F146" s="54">
        <f t="shared" si="48"/>
        <v>0</v>
      </c>
      <c r="G146" s="53">
        <v>247.5</v>
      </c>
      <c r="H146" s="53">
        <v>743.3</v>
      </c>
      <c r="I146" s="54">
        <v>2009.2</v>
      </c>
      <c r="J146" s="3">
        <f t="shared" si="49"/>
        <v>3000</v>
      </c>
      <c r="K146" s="53">
        <v>0</v>
      </c>
      <c r="L146" s="53">
        <v>0</v>
      </c>
      <c r="M146" s="53">
        <v>0</v>
      </c>
      <c r="N146" s="3">
        <f t="shared" si="50"/>
        <v>0</v>
      </c>
      <c r="O146" s="3">
        <f t="shared" si="47"/>
        <v>247.5</v>
      </c>
      <c r="P146" s="3">
        <f t="shared" si="47"/>
        <v>743.3</v>
      </c>
      <c r="Q146" s="3">
        <f t="shared" si="47"/>
        <v>2009.2</v>
      </c>
      <c r="R146" s="55">
        <f t="shared" si="47"/>
        <v>3000</v>
      </c>
    </row>
    <row r="147" spans="1:18" ht="15.75" x14ac:dyDescent="0.25">
      <c r="A147" s="483"/>
      <c r="B147" s="70" t="s">
        <v>146</v>
      </c>
      <c r="C147" s="53">
        <v>0</v>
      </c>
      <c r="D147" s="53">
        <v>0</v>
      </c>
      <c r="E147" s="53">
        <v>0</v>
      </c>
      <c r="F147" s="54">
        <f t="shared" si="48"/>
        <v>0</v>
      </c>
      <c r="G147" s="54">
        <v>849.8</v>
      </c>
      <c r="H147" s="54">
        <v>2552</v>
      </c>
      <c r="I147" s="54">
        <v>6898.2</v>
      </c>
      <c r="J147" s="3">
        <f t="shared" si="49"/>
        <v>10300</v>
      </c>
      <c r="K147" s="53">
        <v>0</v>
      </c>
      <c r="L147" s="53">
        <v>0</v>
      </c>
      <c r="M147" s="53">
        <v>0</v>
      </c>
      <c r="N147" s="3">
        <f t="shared" si="50"/>
        <v>0</v>
      </c>
      <c r="O147" s="3">
        <f t="shared" si="47"/>
        <v>849.8</v>
      </c>
      <c r="P147" s="3">
        <f t="shared" si="47"/>
        <v>2552</v>
      </c>
      <c r="Q147" s="3">
        <f t="shared" si="47"/>
        <v>6898.2</v>
      </c>
      <c r="R147" s="55">
        <f t="shared" si="47"/>
        <v>10300</v>
      </c>
    </row>
    <row r="148" spans="1:18" ht="63" x14ac:dyDescent="0.25">
      <c r="A148" s="483"/>
      <c r="B148" s="70" t="s">
        <v>147</v>
      </c>
      <c r="C148" s="53">
        <v>0</v>
      </c>
      <c r="D148" s="53">
        <v>0</v>
      </c>
      <c r="E148" s="53">
        <v>0</v>
      </c>
      <c r="F148" s="54">
        <f t="shared" si="48"/>
        <v>0</v>
      </c>
      <c r="G148" s="54">
        <v>509.2</v>
      </c>
      <c r="H148" s="54">
        <v>1529.1</v>
      </c>
      <c r="I148" s="54">
        <v>4133.3</v>
      </c>
      <c r="J148" s="3">
        <f t="shared" si="49"/>
        <v>6171.6</v>
      </c>
      <c r="K148" s="53">
        <v>0</v>
      </c>
      <c r="L148" s="53">
        <v>0</v>
      </c>
      <c r="M148" s="53">
        <v>0</v>
      </c>
      <c r="N148" s="3">
        <f t="shared" si="50"/>
        <v>0</v>
      </c>
      <c r="O148" s="3">
        <f t="shared" si="47"/>
        <v>509.2</v>
      </c>
      <c r="P148" s="3">
        <f t="shared" si="47"/>
        <v>1529.1</v>
      </c>
      <c r="Q148" s="3">
        <f t="shared" si="47"/>
        <v>4133.3</v>
      </c>
      <c r="R148" s="55">
        <f t="shared" si="47"/>
        <v>6171.6</v>
      </c>
    </row>
    <row r="149" spans="1:18" ht="78.75" x14ac:dyDescent="0.25">
      <c r="A149" s="483"/>
      <c r="B149" s="70" t="s">
        <v>148</v>
      </c>
      <c r="C149" s="53">
        <v>0</v>
      </c>
      <c r="D149" s="53">
        <v>0</v>
      </c>
      <c r="E149" s="53">
        <v>0</v>
      </c>
      <c r="F149" s="54">
        <f t="shared" si="48"/>
        <v>0</v>
      </c>
      <c r="G149" s="54">
        <v>295.5</v>
      </c>
      <c r="H149" s="54">
        <v>887.4</v>
      </c>
      <c r="I149" s="54">
        <v>2398.6999999999998</v>
      </c>
      <c r="J149" s="3">
        <f t="shared" si="49"/>
        <v>3581.6</v>
      </c>
      <c r="K149" s="53">
        <v>0</v>
      </c>
      <c r="L149" s="53">
        <v>0</v>
      </c>
      <c r="M149" s="53">
        <v>0</v>
      </c>
      <c r="N149" s="3">
        <f t="shared" si="50"/>
        <v>0</v>
      </c>
      <c r="O149" s="3">
        <f t="shared" si="47"/>
        <v>295.5</v>
      </c>
      <c r="P149" s="3">
        <f t="shared" si="47"/>
        <v>887.4</v>
      </c>
      <c r="Q149" s="3">
        <f t="shared" si="47"/>
        <v>2398.6999999999998</v>
      </c>
      <c r="R149" s="55">
        <f t="shared" si="47"/>
        <v>3581.6</v>
      </c>
    </row>
    <row r="150" spans="1:18" ht="63" x14ac:dyDescent="0.25">
      <c r="A150" s="483"/>
      <c r="B150" s="70" t="s">
        <v>149</v>
      </c>
      <c r="C150" s="53">
        <v>0</v>
      </c>
      <c r="D150" s="53">
        <v>0</v>
      </c>
      <c r="E150" s="53">
        <v>0</v>
      </c>
      <c r="F150" s="54">
        <f t="shared" si="48"/>
        <v>0</v>
      </c>
      <c r="G150" s="54">
        <v>168.7</v>
      </c>
      <c r="H150" s="54">
        <v>506.7</v>
      </c>
      <c r="I150" s="54">
        <v>1369.7</v>
      </c>
      <c r="J150" s="3">
        <f t="shared" si="49"/>
        <v>2045.1</v>
      </c>
      <c r="K150" s="53">
        <v>0</v>
      </c>
      <c r="L150" s="53">
        <v>0</v>
      </c>
      <c r="M150" s="53">
        <v>0</v>
      </c>
      <c r="N150" s="3">
        <f t="shared" si="50"/>
        <v>0</v>
      </c>
      <c r="O150" s="3">
        <f t="shared" si="47"/>
        <v>168.7</v>
      </c>
      <c r="P150" s="3">
        <f t="shared" si="47"/>
        <v>506.7</v>
      </c>
      <c r="Q150" s="3">
        <f t="shared" si="47"/>
        <v>1369.7</v>
      </c>
      <c r="R150" s="55">
        <f t="shared" si="47"/>
        <v>2045.1</v>
      </c>
    </row>
    <row r="151" spans="1:18" ht="47.25" x14ac:dyDescent="0.25">
      <c r="A151" s="483"/>
      <c r="B151" s="70" t="s">
        <v>208</v>
      </c>
      <c r="C151" s="53">
        <v>0</v>
      </c>
      <c r="D151" s="53">
        <v>0</v>
      </c>
      <c r="E151" s="53">
        <v>0</v>
      </c>
      <c r="F151" s="54">
        <f t="shared" si="48"/>
        <v>0</v>
      </c>
      <c r="G151" s="54">
        <v>112.4</v>
      </c>
      <c r="H151" s="54">
        <v>337.5</v>
      </c>
      <c r="I151" s="54">
        <v>912.3</v>
      </c>
      <c r="J151" s="3">
        <f t="shared" si="49"/>
        <v>1362.1999999999998</v>
      </c>
      <c r="K151" s="53">
        <v>0</v>
      </c>
      <c r="L151" s="53">
        <v>0</v>
      </c>
      <c r="M151" s="53">
        <v>0</v>
      </c>
      <c r="N151" s="3">
        <f t="shared" si="50"/>
        <v>0</v>
      </c>
      <c r="O151" s="3">
        <f t="shared" si="47"/>
        <v>112.4</v>
      </c>
      <c r="P151" s="3">
        <f t="shared" si="47"/>
        <v>337.5</v>
      </c>
      <c r="Q151" s="3">
        <f t="shared" si="47"/>
        <v>912.3</v>
      </c>
      <c r="R151" s="55">
        <f t="shared" si="47"/>
        <v>1362.1999999999998</v>
      </c>
    </row>
    <row r="152" spans="1:18" ht="31.5" x14ac:dyDescent="0.25">
      <c r="A152" s="483"/>
      <c r="B152" s="70" t="s">
        <v>258</v>
      </c>
      <c r="C152" s="53">
        <v>0</v>
      </c>
      <c r="D152" s="53">
        <v>0</v>
      </c>
      <c r="E152" s="53">
        <v>0</v>
      </c>
      <c r="F152" s="54">
        <f t="shared" si="48"/>
        <v>0</v>
      </c>
      <c r="G152" s="54">
        <v>61.9</v>
      </c>
      <c r="H152" s="54">
        <v>186</v>
      </c>
      <c r="I152" s="54">
        <v>502.7</v>
      </c>
      <c r="J152" s="3">
        <f t="shared" si="49"/>
        <v>750.6</v>
      </c>
      <c r="K152" s="53">
        <v>0</v>
      </c>
      <c r="L152" s="53">
        <v>0</v>
      </c>
      <c r="M152" s="53">
        <v>0</v>
      </c>
      <c r="N152" s="3">
        <f t="shared" si="50"/>
        <v>0</v>
      </c>
      <c r="O152" s="3">
        <f t="shared" si="47"/>
        <v>61.9</v>
      </c>
      <c r="P152" s="3">
        <f t="shared" si="47"/>
        <v>186</v>
      </c>
      <c r="Q152" s="3">
        <f t="shared" si="47"/>
        <v>502.7</v>
      </c>
      <c r="R152" s="55">
        <f t="shared" si="47"/>
        <v>750.6</v>
      </c>
    </row>
    <row r="153" spans="1:18" ht="47.25" x14ac:dyDescent="0.25">
      <c r="A153" s="483"/>
      <c r="B153" s="70" t="s">
        <v>209</v>
      </c>
      <c r="C153" s="53">
        <v>0</v>
      </c>
      <c r="D153" s="53">
        <v>0</v>
      </c>
      <c r="E153" s="53">
        <v>0</v>
      </c>
      <c r="F153" s="54">
        <f t="shared" si="48"/>
        <v>0</v>
      </c>
      <c r="G153" s="54">
        <v>168.9</v>
      </c>
      <c r="H153" s="54">
        <v>507.1</v>
      </c>
      <c r="I153" s="54">
        <v>1370.7</v>
      </c>
      <c r="J153" s="3">
        <f t="shared" si="49"/>
        <v>2046.7</v>
      </c>
      <c r="K153" s="53">
        <v>0</v>
      </c>
      <c r="L153" s="53">
        <v>0</v>
      </c>
      <c r="M153" s="53">
        <v>0</v>
      </c>
      <c r="N153" s="3">
        <f t="shared" si="50"/>
        <v>0</v>
      </c>
      <c r="O153" s="3">
        <f t="shared" si="47"/>
        <v>168.9</v>
      </c>
      <c r="P153" s="3">
        <f t="shared" si="47"/>
        <v>507.1</v>
      </c>
      <c r="Q153" s="3">
        <f t="shared" si="47"/>
        <v>1370.7</v>
      </c>
      <c r="R153" s="55">
        <f t="shared" si="47"/>
        <v>2046.7</v>
      </c>
    </row>
    <row r="154" spans="1:18" ht="47.25" x14ac:dyDescent="0.25">
      <c r="A154" s="484"/>
      <c r="B154" s="70" t="s">
        <v>210</v>
      </c>
      <c r="C154" s="53">
        <v>0</v>
      </c>
      <c r="D154" s="53">
        <v>0</v>
      </c>
      <c r="E154" s="53">
        <v>0</v>
      </c>
      <c r="F154" s="54">
        <f t="shared" si="48"/>
        <v>0</v>
      </c>
      <c r="G154" s="54">
        <v>188.4</v>
      </c>
      <c r="H154" s="54">
        <v>565.9</v>
      </c>
      <c r="I154" s="54">
        <v>1529.6</v>
      </c>
      <c r="J154" s="3">
        <f t="shared" si="49"/>
        <v>2283.8999999999996</v>
      </c>
      <c r="K154" s="53">
        <v>0</v>
      </c>
      <c r="L154" s="53">
        <v>0</v>
      </c>
      <c r="M154" s="53">
        <v>0</v>
      </c>
      <c r="N154" s="3">
        <f t="shared" si="50"/>
        <v>0</v>
      </c>
      <c r="O154" s="3">
        <f t="shared" si="47"/>
        <v>188.4</v>
      </c>
      <c r="P154" s="3">
        <f t="shared" si="47"/>
        <v>565.9</v>
      </c>
      <c r="Q154" s="3">
        <f t="shared" si="47"/>
        <v>1529.6</v>
      </c>
      <c r="R154" s="55">
        <f t="shared" si="47"/>
        <v>2283.8999999999996</v>
      </c>
    </row>
    <row r="155" spans="1:18" ht="47.25" x14ac:dyDescent="0.25">
      <c r="A155" s="482" t="s">
        <v>74</v>
      </c>
      <c r="B155" s="72" t="s">
        <v>150</v>
      </c>
      <c r="C155" s="53">
        <v>0</v>
      </c>
      <c r="D155" s="53">
        <v>0</v>
      </c>
      <c r="E155" s="53">
        <v>0</v>
      </c>
      <c r="F155" s="54">
        <f t="shared" si="48"/>
        <v>0</v>
      </c>
      <c r="G155" s="54">
        <v>5197.8999999999996</v>
      </c>
      <c r="H155" s="54">
        <v>15609.4</v>
      </c>
      <c r="I155" s="54">
        <v>42192.7</v>
      </c>
      <c r="J155" s="3">
        <f t="shared" si="49"/>
        <v>63000</v>
      </c>
      <c r="K155" s="53">
        <v>0</v>
      </c>
      <c r="L155" s="53">
        <v>0</v>
      </c>
      <c r="M155" s="53">
        <v>0</v>
      </c>
      <c r="N155" s="3">
        <f t="shared" si="50"/>
        <v>0</v>
      </c>
      <c r="O155" s="3">
        <f t="shared" si="47"/>
        <v>5197.8999999999996</v>
      </c>
      <c r="P155" s="3">
        <f t="shared" si="47"/>
        <v>15609.4</v>
      </c>
      <c r="Q155" s="3">
        <f t="shared" si="47"/>
        <v>42192.7</v>
      </c>
      <c r="R155" s="55">
        <f t="shared" si="47"/>
        <v>63000</v>
      </c>
    </row>
    <row r="156" spans="1:18" ht="47.25" x14ac:dyDescent="0.25">
      <c r="A156" s="483"/>
      <c r="B156" s="59" t="s">
        <v>151</v>
      </c>
      <c r="C156" s="54">
        <v>16.5</v>
      </c>
      <c r="D156" s="54">
        <v>49.6</v>
      </c>
      <c r="E156" s="54">
        <v>133.9</v>
      </c>
      <c r="F156" s="54">
        <f t="shared" si="48"/>
        <v>200</v>
      </c>
      <c r="G156" s="53">
        <v>0</v>
      </c>
      <c r="H156" s="53">
        <v>0</v>
      </c>
      <c r="I156" s="53">
        <v>0</v>
      </c>
      <c r="J156" s="3">
        <f t="shared" si="49"/>
        <v>0</v>
      </c>
      <c r="K156" s="53">
        <v>0</v>
      </c>
      <c r="L156" s="53">
        <v>0</v>
      </c>
      <c r="M156" s="53">
        <v>0</v>
      </c>
      <c r="N156" s="3">
        <f t="shared" si="50"/>
        <v>0</v>
      </c>
      <c r="O156" s="3">
        <f t="shared" si="47"/>
        <v>16.5</v>
      </c>
      <c r="P156" s="3">
        <f t="shared" si="47"/>
        <v>49.6</v>
      </c>
      <c r="Q156" s="3">
        <f t="shared" si="47"/>
        <v>133.9</v>
      </c>
      <c r="R156" s="55">
        <f t="shared" si="47"/>
        <v>200</v>
      </c>
    </row>
    <row r="157" spans="1:18" ht="63" x14ac:dyDescent="0.25">
      <c r="A157" s="483"/>
      <c r="B157" s="72" t="s">
        <v>152</v>
      </c>
      <c r="C157" s="54">
        <v>13.2</v>
      </c>
      <c r="D157" s="54">
        <v>39.6</v>
      </c>
      <c r="E157" s="54">
        <v>107.2</v>
      </c>
      <c r="F157" s="54">
        <f t="shared" si="48"/>
        <v>160</v>
      </c>
      <c r="G157" s="53">
        <v>0</v>
      </c>
      <c r="H157" s="53">
        <v>0</v>
      </c>
      <c r="I157" s="53">
        <v>0</v>
      </c>
      <c r="J157" s="3">
        <f t="shared" si="49"/>
        <v>0</v>
      </c>
      <c r="K157" s="53">
        <v>0</v>
      </c>
      <c r="L157" s="53">
        <v>0</v>
      </c>
      <c r="M157" s="53">
        <v>0</v>
      </c>
      <c r="N157" s="3">
        <f t="shared" si="50"/>
        <v>0</v>
      </c>
      <c r="O157" s="3">
        <f t="shared" si="47"/>
        <v>13.2</v>
      </c>
      <c r="P157" s="3">
        <f t="shared" si="47"/>
        <v>39.6</v>
      </c>
      <c r="Q157" s="3">
        <f t="shared" si="47"/>
        <v>107.2</v>
      </c>
      <c r="R157" s="55">
        <f t="shared" si="47"/>
        <v>160</v>
      </c>
    </row>
    <row r="158" spans="1:18" ht="63" x14ac:dyDescent="0.25">
      <c r="A158" s="483"/>
      <c r="B158" s="72" t="s">
        <v>153</v>
      </c>
      <c r="C158" s="54">
        <v>21.5</v>
      </c>
      <c r="D158" s="54">
        <v>64.400000000000006</v>
      </c>
      <c r="E158" s="54">
        <v>174.1</v>
      </c>
      <c r="F158" s="54">
        <f t="shared" si="48"/>
        <v>260</v>
      </c>
      <c r="G158" s="53">
        <v>0</v>
      </c>
      <c r="H158" s="53">
        <v>0</v>
      </c>
      <c r="I158" s="53">
        <v>0</v>
      </c>
      <c r="J158" s="3">
        <f t="shared" si="49"/>
        <v>0</v>
      </c>
      <c r="K158" s="53">
        <v>0</v>
      </c>
      <c r="L158" s="53">
        <v>0</v>
      </c>
      <c r="M158" s="53">
        <v>0</v>
      </c>
      <c r="N158" s="3">
        <f t="shared" si="50"/>
        <v>0</v>
      </c>
      <c r="O158" s="3">
        <f t="shared" si="47"/>
        <v>21.5</v>
      </c>
      <c r="P158" s="3">
        <f t="shared" si="47"/>
        <v>64.400000000000006</v>
      </c>
      <c r="Q158" s="3">
        <f t="shared" si="47"/>
        <v>174.1</v>
      </c>
      <c r="R158" s="55">
        <f t="shared" si="47"/>
        <v>260</v>
      </c>
    </row>
    <row r="159" spans="1:18" ht="63" x14ac:dyDescent="0.25">
      <c r="A159" s="483"/>
      <c r="B159" s="72" t="s">
        <v>154</v>
      </c>
      <c r="C159" s="53">
        <v>0</v>
      </c>
      <c r="D159" s="53">
        <v>0</v>
      </c>
      <c r="E159" s="53">
        <v>0</v>
      </c>
      <c r="F159" s="54">
        <f t="shared" si="48"/>
        <v>0</v>
      </c>
      <c r="G159" s="54">
        <v>110.4</v>
      </c>
      <c r="H159" s="54">
        <v>331.5</v>
      </c>
      <c r="I159" s="54">
        <v>896.2</v>
      </c>
      <c r="J159" s="3">
        <f t="shared" si="49"/>
        <v>1338.1</v>
      </c>
      <c r="K159" s="53">
        <v>0</v>
      </c>
      <c r="L159" s="53">
        <v>0</v>
      </c>
      <c r="M159" s="53">
        <v>0</v>
      </c>
      <c r="N159" s="3">
        <f t="shared" si="50"/>
        <v>0</v>
      </c>
      <c r="O159" s="3">
        <f t="shared" si="47"/>
        <v>110.4</v>
      </c>
      <c r="P159" s="3">
        <f t="shared" si="47"/>
        <v>331.5</v>
      </c>
      <c r="Q159" s="3">
        <f t="shared" si="47"/>
        <v>896.2</v>
      </c>
      <c r="R159" s="55">
        <f t="shared" si="47"/>
        <v>1338.1</v>
      </c>
    </row>
    <row r="160" spans="1:18" ht="63" x14ac:dyDescent="0.25">
      <c r="A160" s="483"/>
      <c r="B160" s="72" t="s">
        <v>155</v>
      </c>
      <c r="C160" s="53">
        <v>0</v>
      </c>
      <c r="D160" s="53">
        <v>0</v>
      </c>
      <c r="E160" s="53">
        <v>0</v>
      </c>
      <c r="F160" s="54">
        <f t="shared" si="48"/>
        <v>0</v>
      </c>
      <c r="G160" s="54">
        <v>284.60000000000002</v>
      </c>
      <c r="H160" s="54">
        <v>854.7</v>
      </c>
      <c r="I160" s="54">
        <v>2310.1</v>
      </c>
      <c r="J160" s="3">
        <f t="shared" si="49"/>
        <v>3449.4</v>
      </c>
      <c r="K160" s="53">
        <v>0</v>
      </c>
      <c r="L160" s="53">
        <v>0</v>
      </c>
      <c r="M160" s="53">
        <v>0</v>
      </c>
      <c r="N160" s="3">
        <f t="shared" si="50"/>
        <v>0</v>
      </c>
      <c r="O160" s="3">
        <f t="shared" si="47"/>
        <v>284.60000000000002</v>
      </c>
      <c r="P160" s="3">
        <f t="shared" si="47"/>
        <v>854.7</v>
      </c>
      <c r="Q160" s="3">
        <f t="shared" si="47"/>
        <v>2310.1</v>
      </c>
      <c r="R160" s="55">
        <f t="shared" si="47"/>
        <v>3449.4</v>
      </c>
    </row>
    <row r="161" spans="1:18" ht="31.5" x14ac:dyDescent="0.25">
      <c r="A161" s="483"/>
      <c r="B161" s="72" t="s">
        <v>156</v>
      </c>
      <c r="C161" s="53">
        <v>0</v>
      </c>
      <c r="D161" s="53">
        <v>0</v>
      </c>
      <c r="E161" s="53">
        <v>0</v>
      </c>
      <c r="F161" s="54">
        <f t="shared" si="48"/>
        <v>0</v>
      </c>
      <c r="G161" s="54">
        <v>63.6</v>
      </c>
      <c r="H161" s="54">
        <v>191.1</v>
      </c>
      <c r="I161" s="54">
        <v>516.4</v>
      </c>
      <c r="J161" s="3">
        <f t="shared" si="49"/>
        <v>771.09999999999991</v>
      </c>
      <c r="K161" s="53">
        <v>0</v>
      </c>
      <c r="L161" s="53">
        <v>0</v>
      </c>
      <c r="M161" s="53">
        <v>0</v>
      </c>
      <c r="N161" s="3">
        <f t="shared" si="50"/>
        <v>0</v>
      </c>
      <c r="O161" s="3">
        <f t="shared" si="47"/>
        <v>63.6</v>
      </c>
      <c r="P161" s="3">
        <f t="shared" si="47"/>
        <v>191.1</v>
      </c>
      <c r="Q161" s="3">
        <f t="shared" si="47"/>
        <v>516.4</v>
      </c>
      <c r="R161" s="55">
        <f t="shared" si="47"/>
        <v>771.09999999999991</v>
      </c>
    </row>
    <row r="162" spans="1:18" ht="31.5" x14ac:dyDescent="0.25">
      <c r="A162" s="483"/>
      <c r="B162" s="72" t="s">
        <v>157</v>
      </c>
      <c r="C162" s="53">
        <v>0</v>
      </c>
      <c r="D162" s="53">
        <v>0</v>
      </c>
      <c r="E162" s="53">
        <v>0</v>
      </c>
      <c r="F162" s="54">
        <f t="shared" si="48"/>
        <v>0</v>
      </c>
      <c r="G162" s="54">
        <v>63.6</v>
      </c>
      <c r="H162" s="54">
        <v>190.9</v>
      </c>
      <c r="I162" s="54">
        <v>515.9</v>
      </c>
      <c r="J162" s="3">
        <f t="shared" si="49"/>
        <v>770.4</v>
      </c>
      <c r="K162" s="53">
        <v>0</v>
      </c>
      <c r="L162" s="53">
        <v>0</v>
      </c>
      <c r="M162" s="53">
        <v>0</v>
      </c>
      <c r="N162" s="3">
        <f t="shared" si="50"/>
        <v>0</v>
      </c>
      <c r="O162" s="3">
        <f t="shared" si="47"/>
        <v>63.6</v>
      </c>
      <c r="P162" s="3">
        <f t="shared" si="47"/>
        <v>190.9</v>
      </c>
      <c r="Q162" s="3">
        <f t="shared" si="47"/>
        <v>515.9</v>
      </c>
      <c r="R162" s="55">
        <f t="shared" si="47"/>
        <v>770.4</v>
      </c>
    </row>
    <row r="163" spans="1:18" ht="31.5" x14ac:dyDescent="0.25">
      <c r="A163" s="483"/>
      <c r="B163" s="72" t="s">
        <v>158</v>
      </c>
      <c r="C163" s="53">
        <v>0</v>
      </c>
      <c r="D163" s="53">
        <v>0</v>
      </c>
      <c r="E163" s="53">
        <v>0</v>
      </c>
      <c r="F163" s="54">
        <f t="shared" si="48"/>
        <v>0</v>
      </c>
      <c r="G163" s="54">
        <v>63.4</v>
      </c>
      <c r="H163" s="54">
        <v>190.4</v>
      </c>
      <c r="I163" s="54">
        <v>514.70000000000005</v>
      </c>
      <c r="J163" s="3">
        <f t="shared" si="49"/>
        <v>768.5</v>
      </c>
      <c r="K163" s="53">
        <v>0</v>
      </c>
      <c r="L163" s="53">
        <v>0</v>
      </c>
      <c r="M163" s="53">
        <v>0</v>
      </c>
      <c r="N163" s="3">
        <f t="shared" si="50"/>
        <v>0</v>
      </c>
      <c r="O163" s="3">
        <f t="shared" si="47"/>
        <v>63.4</v>
      </c>
      <c r="P163" s="3">
        <f t="shared" si="47"/>
        <v>190.4</v>
      </c>
      <c r="Q163" s="3">
        <f t="shared" si="47"/>
        <v>514.70000000000005</v>
      </c>
      <c r="R163" s="55">
        <f t="shared" si="47"/>
        <v>768.5</v>
      </c>
    </row>
    <row r="164" spans="1:18" ht="31.5" x14ac:dyDescent="0.25">
      <c r="A164" s="483"/>
      <c r="B164" s="72" t="s">
        <v>159</v>
      </c>
      <c r="C164" s="53">
        <v>0</v>
      </c>
      <c r="D164" s="53">
        <v>0</v>
      </c>
      <c r="E164" s="53">
        <v>0</v>
      </c>
      <c r="F164" s="54">
        <f t="shared" si="48"/>
        <v>0</v>
      </c>
      <c r="G164" s="54">
        <v>63.5</v>
      </c>
      <c r="H164" s="54">
        <v>190.6</v>
      </c>
      <c r="I164" s="54">
        <v>515.1</v>
      </c>
      <c r="J164" s="3">
        <f t="shared" si="49"/>
        <v>769.2</v>
      </c>
      <c r="K164" s="53">
        <v>0</v>
      </c>
      <c r="L164" s="53">
        <v>0</v>
      </c>
      <c r="M164" s="53">
        <v>0</v>
      </c>
      <c r="N164" s="3">
        <f t="shared" si="50"/>
        <v>0</v>
      </c>
      <c r="O164" s="3">
        <f t="shared" si="47"/>
        <v>63.5</v>
      </c>
      <c r="P164" s="3">
        <f t="shared" si="47"/>
        <v>190.6</v>
      </c>
      <c r="Q164" s="3">
        <f t="shared" si="47"/>
        <v>515.1</v>
      </c>
      <c r="R164" s="55">
        <f t="shared" si="47"/>
        <v>769.2</v>
      </c>
    </row>
    <row r="165" spans="1:18" ht="47.25" x14ac:dyDescent="0.25">
      <c r="A165" s="483"/>
      <c r="B165" s="72" t="s">
        <v>160</v>
      </c>
      <c r="C165" s="53">
        <v>0</v>
      </c>
      <c r="D165" s="53">
        <v>0</v>
      </c>
      <c r="E165" s="53">
        <v>0</v>
      </c>
      <c r="F165" s="54">
        <f t="shared" si="48"/>
        <v>0</v>
      </c>
      <c r="G165" s="54">
        <v>83.7</v>
      </c>
      <c r="H165" s="54">
        <v>251.3</v>
      </c>
      <c r="I165" s="54">
        <v>679.2</v>
      </c>
      <c r="J165" s="3">
        <f t="shared" si="49"/>
        <v>1014.2</v>
      </c>
      <c r="K165" s="53">
        <v>0</v>
      </c>
      <c r="L165" s="53">
        <v>0</v>
      </c>
      <c r="M165" s="53">
        <v>0</v>
      </c>
      <c r="N165" s="3">
        <f t="shared" si="50"/>
        <v>0</v>
      </c>
      <c r="O165" s="3">
        <f t="shared" si="47"/>
        <v>83.7</v>
      </c>
      <c r="P165" s="3">
        <f t="shared" si="47"/>
        <v>251.3</v>
      </c>
      <c r="Q165" s="3">
        <f t="shared" si="47"/>
        <v>679.2</v>
      </c>
      <c r="R165" s="55">
        <f t="shared" si="47"/>
        <v>1014.2</v>
      </c>
    </row>
    <row r="166" spans="1:18" ht="31.5" x14ac:dyDescent="0.25">
      <c r="A166" s="483"/>
      <c r="B166" s="72" t="s">
        <v>161</v>
      </c>
      <c r="C166" s="53">
        <v>0</v>
      </c>
      <c r="D166" s="53">
        <v>0</v>
      </c>
      <c r="E166" s="53">
        <v>0</v>
      </c>
      <c r="F166" s="54">
        <f t="shared" si="48"/>
        <v>0</v>
      </c>
      <c r="G166" s="54">
        <v>63.7</v>
      </c>
      <c r="H166" s="54">
        <v>191.3</v>
      </c>
      <c r="I166" s="54">
        <v>517.20000000000005</v>
      </c>
      <c r="J166" s="3">
        <f t="shared" si="49"/>
        <v>772.2</v>
      </c>
      <c r="K166" s="53">
        <v>0</v>
      </c>
      <c r="L166" s="53">
        <v>0</v>
      </c>
      <c r="M166" s="53">
        <v>0</v>
      </c>
      <c r="N166" s="3">
        <f t="shared" si="50"/>
        <v>0</v>
      </c>
      <c r="O166" s="3">
        <f t="shared" si="47"/>
        <v>63.7</v>
      </c>
      <c r="P166" s="3">
        <f t="shared" si="47"/>
        <v>191.3</v>
      </c>
      <c r="Q166" s="3">
        <f t="shared" si="47"/>
        <v>517.20000000000005</v>
      </c>
      <c r="R166" s="55">
        <f t="shared" si="47"/>
        <v>772.2</v>
      </c>
    </row>
    <row r="167" spans="1:18" ht="47.25" x14ac:dyDescent="0.25">
      <c r="A167" s="483"/>
      <c r="B167" s="72" t="s">
        <v>162</v>
      </c>
      <c r="C167" s="53">
        <v>0</v>
      </c>
      <c r="D167" s="53">
        <v>0</v>
      </c>
      <c r="E167" s="53">
        <v>0</v>
      </c>
      <c r="F167" s="54">
        <f t="shared" si="48"/>
        <v>0</v>
      </c>
      <c r="G167" s="54">
        <v>114.6</v>
      </c>
      <c r="H167" s="54">
        <v>344.2</v>
      </c>
      <c r="I167" s="54">
        <v>930.5</v>
      </c>
      <c r="J167" s="3">
        <f t="shared" si="49"/>
        <v>1389.3</v>
      </c>
      <c r="K167" s="53">
        <v>0</v>
      </c>
      <c r="L167" s="53">
        <v>0</v>
      </c>
      <c r="M167" s="53">
        <v>0</v>
      </c>
      <c r="N167" s="3">
        <f t="shared" si="50"/>
        <v>0</v>
      </c>
      <c r="O167" s="3">
        <f t="shared" si="47"/>
        <v>114.6</v>
      </c>
      <c r="P167" s="3">
        <f t="shared" si="47"/>
        <v>344.2</v>
      </c>
      <c r="Q167" s="3">
        <f t="shared" si="47"/>
        <v>930.5</v>
      </c>
      <c r="R167" s="55">
        <f t="shared" si="47"/>
        <v>1389.3</v>
      </c>
    </row>
    <row r="168" spans="1:18" ht="46.5" customHeight="1" x14ac:dyDescent="0.25">
      <c r="A168" s="483"/>
      <c r="B168" s="72" t="s">
        <v>163</v>
      </c>
      <c r="C168" s="53">
        <v>0</v>
      </c>
      <c r="D168" s="53">
        <v>0</v>
      </c>
      <c r="E168" s="53">
        <v>0</v>
      </c>
      <c r="F168" s="54">
        <f t="shared" si="48"/>
        <v>0</v>
      </c>
      <c r="G168" s="54">
        <v>293.89999999999998</v>
      </c>
      <c r="H168" s="54">
        <v>882.6</v>
      </c>
      <c r="I168" s="54">
        <v>2385.6</v>
      </c>
      <c r="J168" s="3">
        <f t="shared" si="49"/>
        <v>3562.1</v>
      </c>
      <c r="K168" s="53">
        <v>0</v>
      </c>
      <c r="L168" s="53">
        <v>0</v>
      </c>
      <c r="M168" s="53">
        <v>0</v>
      </c>
      <c r="N168" s="3">
        <f t="shared" si="50"/>
        <v>0</v>
      </c>
      <c r="O168" s="3">
        <f t="shared" si="47"/>
        <v>293.89999999999998</v>
      </c>
      <c r="P168" s="3">
        <f t="shared" si="47"/>
        <v>882.6</v>
      </c>
      <c r="Q168" s="3">
        <f t="shared" si="47"/>
        <v>2385.6</v>
      </c>
      <c r="R168" s="55">
        <f t="shared" si="47"/>
        <v>3562.1</v>
      </c>
    </row>
    <row r="169" spans="1:18" ht="63" x14ac:dyDescent="0.25">
      <c r="A169" s="483"/>
      <c r="B169" s="72" t="s">
        <v>204</v>
      </c>
      <c r="C169" s="53">
        <v>0</v>
      </c>
      <c r="D169" s="53">
        <v>0</v>
      </c>
      <c r="E169" s="53">
        <v>0</v>
      </c>
      <c r="F169" s="54">
        <f t="shared" si="48"/>
        <v>0</v>
      </c>
      <c r="G169" s="54">
        <v>189.9</v>
      </c>
      <c r="H169" s="54">
        <v>570.4</v>
      </c>
      <c r="I169" s="54">
        <v>1541.8</v>
      </c>
      <c r="J169" s="3">
        <f t="shared" si="49"/>
        <v>2302.1</v>
      </c>
      <c r="K169" s="53">
        <v>0</v>
      </c>
      <c r="L169" s="53">
        <v>0</v>
      </c>
      <c r="M169" s="53">
        <v>0</v>
      </c>
      <c r="N169" s="3">
        <f t="shared" si="50"/>
        <v>0</v>
      </c>
      <c r="O169" s="3">
        <f t="shared" si="47"/>
        <v>189.9</v>
      </c>
      <c r="P169" s="3">
        <f t="shared" si="47"/>
        <v>570.4</v>
      </c>
      <c r="Q169" s="3">
        <f t="shared" si="47"/>
        <v>1541.8</v>
      </c>
      <c r="R169" s="55">
        <f t="shared" si="47"/>
        <v>2302.1</v>
      </c>
    </row>
    <row r="170" spans="1:18" ht="31.5" x14ac:dyDescent="0.25">
      <c r="A170" s="483"/>
      <c r="B170" s="72" t="s">
        <v>164</v>
      </c>
      <c r="C170" s="53">
        <v>0</v>
      </c>
      <c r="D170" s="53">
        <v>0</v>
      </c>
      <c r="E170" s="53">
        <v>0</v>
      </c>
      <c r="F170" s="54">
        <f t="shared" si="48"/>
        <v>0</v>
      </c>
      <c r="G170" s="54">
        <v>12.8</v>
      </c>
      <c r="H170" s="54">
        <v>38.4</v>
      </c>
      <c r="I170" s="54">
        <v>103.8</v>
      </c>
      <c r="J170" s="3">
        <f t="shared" si="49"/>
        <v>155</v>
      </c>
      <c r="K170" s="53">
        <v>0</v>
      </c>
      <c r="L170" s="53">
        <v>0</v>
      </c>
      <c r="M170" s="53">
        <v>0</v>
      </c>
      <c r="N170" s="3">
        <f t="shared" si="50"/>
        <v>0</v>
      </c>
      <c r="O170" s="3">
        <f t="shared" si="47"/>
        <v>12.8</v>
      </c>
      <c r="P170" s="3">
        <f t="shared" si="47"/>
        <v>38.4</v>
      </c>
      <c r="Q170" s="3">
        <f t="shared" si="47"/>
        <v>103.8</v>
      </c>
      <c r="R170" s="55">
        <f t="shared" si="47"/>
        <v>155</v>
      </c>
    </row>
    <row r="171" spans="1:18" ht="31.5" x14ac:dyDescent="0.25">
      <c r="A171" s="483"/>
      <c r="B171" s="72" t="s">
        <v>165</v>
      </c>
      <c r="C171" s="53">
        <v>0</v>
      </c>
      <c r="D171" s="53">
        <v>0</v>
      </c>
      <c r="E171" s="53">
        <v>0</v>
      </c>
      <c r="F171" s="54">
        <f t="shared" si="48"/>
        <v>0</v>
      </c>
      <c r="G171" s="54">
        <v>13.2</v>
      </c>
      <c r="H171" s="54">
        <v>39.799999999999997</v>
      </c>
      <c r="I171" s="54">
        <v>107.5</v>
      </c>
      <c r="J171" s="3">
        <f t="shared" si="49"/>
        <v>160.5</v>
      </c>
      <c r="K171" s="53">
        <v>0</v>
      </c>
      <c r="L171" s="53">
        <v>0</v>
      </c>
      <c r="M171" s="53">
        <v>0</v>
      </c>
      <c r="N171" s="3">
        <f t="shared" si="50"/>
        <v>0</v>
      </c>
      <c r="O171" s="3">
        <f t="shared" si="47"/>
        <v>13.2</v>
      </c>
      <c r="P171" s="3">
        <f t="shared" si="47"/>
        <v>39.799999999999997</v>
      </c>
      <c r="Q171" s="3">
        <f t="shared" si="47"/>
        <v>107.5</v>
      </c>
      <c r="R171" s="55">
        <f t="shared" si="47"/>
        <v>160.5</v>
      </c>
    </row>
    <row r="172" spans="1:18" ht="47.25" x14ac:dyDescent="0.25">
      <c r="A172" s="483"/>
      <c r="B172" s="72" t="s">
        <v>166</v>
      </c>
      <c r="C172" s="53">
        <v>0</v>
      </c>
      <c r="D172" s="53">
        <v>0</v>
      </c>
      <c r="E172" s="53">
        <v>0</v>
      </c>
      <c r="F172" s="54">
        <f t="shared" si="48"/>
        <v>0</v>
      </c>
      <c r="G172" s="54">
        <v>27.7</v>
      </c>
      <c r="H172" s="54">
        <v>83.3</v>
      </c>
      <c r="I172" s="54">
        <v>225</v>
      </c>
      <c r="J172" s="3">
        <f t="shared" si="49"/>
        <v>336</v>
      </c>
      <c r="K172" s="53">
        <v>0</v>
      </c>
      <c r="L172" s="53">
        <v>0</v>
      </c>
      <c r="M172" s="53">
        <v>0</v>
      </c>
      <c r="N172" s="3">
        <f t="shared" si="50"/>
        <v>0</v>
      </c>
      <c r="O172" s="3">
        <f t="shared" si="47"/>
        <v>27.7</v>
      </c>
      <c r="P172" s="3">
        <f t="shared" si="47"/>
        <v>83.3</v>
      </c>
      <c r="Q172" s="3">
        <f t="shared" si="47"/>
        <v>225</v>
      </c>
      <c r="R172" s="55">
        <f t="shared" si="47"/>
        <v>336</v>
      </c>
    </row>
    <row r="173" spans="1:18" ht="47.25" x14ac:dyDescent="0.25">
      <c r="A173" s="484"/>
      <c r="B173" s="72" t="s">
        <v>167</v>
      </c>
      <c r="C173" s="53">
        <v>0</v>
      </c>
      <c r="D173" s="53">
        <v>0</v>
      </c>
      <c r="E173" s="53">
        <v>0</v>
      </c>
      <c r="F173" s="54">
        <f t="shared" si="48"/>
        <v>0</v>
      </c>
      <c r="G173" s="54">
        <v>13.8</v>
      </c>
      <c r="H173" s="54">
        <v>41.6</v>
      </c>
      <c r="I173" s="54">
        <v>112.3</v>
      </c>
      <c r="J173" s="3">
        <f t="shared" si="49"/>
        <v>167.7</v>
      </c>
      <c r="K173" s="53">
        <v>0</v>
      </c>
      <c r="L173" s="53">
        <v>0</v>
      </c>
      <c r="M173" s="53">
        <v>0</v>
      </c>
      <c r="N173" s="3">
        <f t="shared" si="50"/>
        <v>0</v>
      </c>
      <c r="O173" s="3">
        <f t="shared" si="47"/>
        <v>13.8</v>
      </c>
      <c r="P173" s="3">
        <f t="shared" si="47"/>
        <v>41.6</v>
      </c>
      <c r="Q173" s="3">
        <f t="shared" si="47"/>
        <v>112.3</v>
      </c>
      <c r="R173" s="55">
        <f t="shared" si="47"/>
        <v>167.7</v>
      </c>
    </row>
    <row r="174" spans="1:18" ht="47.25" x14ac:dyDescent="0.25">
      <c r="A174" s="482" t="s">
        <v>75</v>
      </c>
      <c r="B174" s="59" t="s">
        <v>168</v>
      </c>
      <c r="C174" s="53">
        <v>16.5</v>
      </c>
      <c r="D174" s="53">
        <v>49.6</v>
      </c>
      <c r="E174" s="54">
        <v>133.9</v>
      </c>
      <c r="F174" s="54">
        <f t="shared" si="48"/>
        <v>200</v>
      </c>
      <c r="G174" s="53">
        <v>0</v>
      </c>
      <c r="H174" s="53">
        <v>0</v>
      </c>
      <c r="I174" s="53">
        <v>0</v>
      </c>
      <c r="J174" s="3">
        <f t="shared" si="49"/>
        <v>0</v>
      </c>
      <c r="K174" s="53">
        <v>0</v>
      </c>
      <c r="L174" s="53">
        <v>0</v>
      </c>
      <c r="M174" s="53">
        <v>0</v>
      </c>
      <c r="N174" s="3">
        <f t="shared" si="50"/>
        <v>0</v>
      </c>
      <c r="O174" s="3">
        <f t="shared" si="47"/>
        <v>16.5</v>
      </c>
      <c r="P174" s="3">
        <f t="shared" si="47"/>
        <v>49.6</v>
      </c>
      <c r="Q174" s="3">
        <f t="shared" si="47"/>
        <v>133.9</v>
      </c>
      <c r="R174" s="55">
        <f t="shared" si="47"/>
        <v>200</v>
      </c>
    </row>
    <row r="175" spans="1:18" ht="47.25" x14ac:dyDescent="0.25">
      <c r="A175" s="483"/>
      <c r="B175" s="61" t="s">
        <v>169</v>
      </c>
      <c r="C175" s="54">
        <v>5</v>
      </c>
      <c r="D175" s="54">
        <v>14.9</v>
      </c>
      <c r="E175" s="54">
        <v>40.200000000000003</v>
      </c>
      <c r="F175" s="54">
        <f t="shared" si="48"/>
        <v>60.1</v>
      </c>
      <c r="G175" s="53">
        <v>0</v>
      </c>
      <c r="H175" s="53">
        <v>0</v>
      </c>
      <c r="I175" s="53">
        <v>0</v>
      </c>
      <c r="J175" s="3">
        <f t="shared" si="49"/>
        <v>0</v>
      </c>
      <c r="K175" s="53">
        <v>0</v>
      </c>
      <c r="L175" s="53">
        <v>0</v>
      </c>
      <c r="M175" s="53">
        <v>0</v>
      </c>
      <c r="N175" s="3">
        <f t="shared" si="50"/>
        <v>0</v>
      </c>
      <c r="O175" s="3">
        <f t="shared" si="47"/>
        <v>5</v>
      </c>
      <c r="P175" s="3">
        <f t="shared" si="47"/>
        <v>14.9</v>
      </c>
      <c r="Q175" s="3">
        <f t="shared" si="47"/>
        <v>40.200000000000003</v>
      </c>
      <c r="R175" s="55">
        <f t="shared" si="47"/>
        <v>60.1</v>
      </c>
    </row>
    <row r="176" spans="1:18" ht="47.25" x14ac:dyDescent="0.25">
      <c r="A176" s="483"/>
      <c r="B176" s="59" t="s">
        <v>170</v>
      </c>
      <c r="C176" s="54">
        <v>8.3000000000000007</v>
      </c>
      <c r="D176" s="54">
        <v>24.8</v>
      </c>
      <c r="E176" s="54">
        <v>67</v>
      </c>
      <c r="F176" s="54">
        <f t="shared" si="48"/>
        <v>100.1</v>
      </c>
      <c r="G176" s="53">
        <v>0</v>
      </c>
      <c r="H176" s="53">
        <v>0</v>
      </c>
      <c r="I176" s="53">
        <v>0</v>
      </c>
      <c r="J176" s="3">
        <f t="shared" si="49"/>
        <v>0</v>
      </c>
      <c r="K176" s="53">
        <v>0</v>
      </c>
      <c r="L176" s="53">
        <v>0</v>
      </c>
      <c r="M176" s="53">
        <v>0</v>
      </c>
      <c r="N176" s="3">
        <f t="shared" si="50"/>
        <v>0</v>
      </c>
      <c r="O176" s="3">
        <f t="shared" si="47"/>
        <v>8.3000000000000007</v>
      </c>
      <c r="P176" s="3">
        <f t="shared" si="47"/>
        <v>24.8</v>
      </c>
      <c r="Q176" s="3">
        <f t="shared" si="47"/>
        <v>67</v>
      </c>
      <c r="R176" s="55">
        <f t="shared" si="47"/>
        <v>100.1</v>
      </c>
    </row>
    <row r="177" spans="1:18" ht="31.5" x14ac:dyDescent="0.25">
      <c r="A177" s="483"/>
      <c r="B177" s="59" t="s">
        <v>171</v>
      </c>
      <c r="C177" s="54">
        <v>5</v>
      </c>
      <c r="D177" s="54">
        <v>14.9</v>
      </c>
      <c r="E177" s="54">
        <v>40.200000000000003</v>
      </c>
      <c r="F177" s="54">
        <f t="shared" si="48"/>
        <v>60.1</v>
      </c>
      <c r="G177" s="53">
        <v>0</v>
      </c>
      <c r="H177" s="53">
        <v>0</v>
      </c>
      <c r="I177" s="53">
        <v>0</v>
      </c>
      <c r="J177" s="3">
        <f t="shared" si="49"/>
        <v>0</v>
      </c>
      <c r="K177" s="53">
        <v>0</v>
      </c>
      <c r="L177" s="53">
        <v>0</v>
      </c>
      <c r="M177" s="53">
        <v>0</v>
      </c>
      <c r="N177" s="3">
        <f t="shared" si="50"/>
        <v>0</v>
      </c>
      <c r="O177" s="3">
        <f t="shared" si="47"/>
        <v>5</v>
      </c>
      <c r="P177" s="3">
        <f t="shared" si="47"/>
        <v>14.9</v>
      </c>
      <c r="Q177" s="3">
        <f t="shared" si="47"/>
        <v>40.200000000000003</v>
      </c>
      <c r="R177" s="55">
        <f t="shared" si="47"/>
        <v>60.1</v>
      </c>
    </row>
    <row r="178" spans="1:18" ht="31.5" x14ac:dyDescent="0.25">
      <c r="A178" s="483"/>
      <c r="B178" s="59" t="s">
        <v>172</v>
      </c>
      <c r="C178" s="54">
        <v>16.5</v>
      </c>
      <c r="D178" s="54">
        <v>49.6</v>
      </c>
      <c r="E178" s="54">
        <v>133.9</v>
      </c>
      <c r="F178" s="54">
        <f t="shared" si="48"/>
        <v>200</v>
      </c>
      <c r="G178" s="53">
        <v>0</v>
      </c>
      <c r="H178" s="53">
        <v>0</v>
      </c>
      <c r="I178" s="53">
        <v>0</v>
      </c>
      <c r="J178" s="3">
        <f t="shared" si="49"/>
        <v>0</v>
      </c>
      <c r="K178" s="53">
        <v>0</v>
      </c>
      <c r="L178" s="53">
        <v>0</v>
      </c>
      <c r="M178" s="53">
        <v>0</v>
      </c>
      <c r="N178" s="3">
        <f t="shared" si="50"/>
        <v>0</v>
      </c>
      <c r="O178" s="3">
        <f t="shared" si="47"/>
        <v>16.5</v>
      </c>
      <c r="P178" s="3">
        <f t="shared" si="47"/>
        <v>49.6</v>
      </c>
      <c r="Q178" s="3">
        <f t="shared" si="47"/>
        <v>133.9</v>
      </c>
      <c r="R178" s="55">
        <f t="shared" si="47"/>
        <v>200</v>
      </c>
    </row>
    <row r="179" spans="1:18" ht="63" x14ac:dyDescent="0.25">
      <c r="A179" s="483"/>
      <c r="B179" s="72" t="s">
        <v>173</v>
      </c>
      <c r="C179" s="53">
        <v>0</v>
      </c>
      <c r="D179" s="53">
        <v>0</v>
      </c>
      <c r="E179" s="53">
        <v>0</v>
      </c>
      <c r="F179" s="54">
        <f t="shared" si="48"/>
        <v>0</v>
      </c>
      <c r="G179" s="54">
        <v>456.5</v>
      </c>
      <c r="H179" s="54">
        <v>1370.8</v>
      </c>
      <c r="I179" s="54">
        <v>3705.4</v>
      </c>
      <c r="J179" s="3">
        <f t="shared" si="49"/>
        <v>5532.7</v>
      </c>
      <c r="K179" s="53">
        <v>0</v>
      </c>
      <c r="L179" s="53">
        <v>0</v>
      </c>
      <c r="M179" s="53">
        <v>0</v>
      </c>
      <c r="N179" s="3">
        <f t="shared" si="50"/>
        <v>0</v>
      </c>
      <c r="O179" s="3">
        <f t="shared" si="47"/>
        <v>456.5</v>
      </c>
      <c r="P179" s="3">
        <f t="shared" si="47"/>
        <v>1370.8</v>
      </c>
      <c r="Q179" s="3">
        <f t="shared" si="47"/>
        <v>3705.4</v>
      </c>
      <c r="R179" s="55">
        <f t="shared" si="47"/>
        <v>5532.7</v>
      </c>
    </row>
    <row r="180" spans="1:18" ht="31.5" x14ac:dyDescent="0.25">
      <c r="A180" s="483"/>
      <c r="B180" s="72" t="s">
        <v>174</v>
      </c>
      <c r="C180" s="53">
        <v>0</v>
      </c>
      <c r="D180" s="53">
        <v>0</v>
      </c>
      <c r="E180" s="53">
        <v>0</v>
      </c>
      <c r="F180" s="54">
        <f t="shared" si="48"/>
        <v>0</v>
      </c>
      <c r="G180" s="54">
        <v>63.5</v>
      </c>
      <c r="H180" s="54">
        <v>190.7</v>
      </c>
      <c r="I180" s="54">
        <v>515.4</v>
      </c>
      <c r="J180" s="3">
        <f t="shared" si="49"/>
        <v>769.59999999999991</v>
      </c>
      <c r="K180" s="53">
        <v>0</v>
      </c>
      <c r="L180" s="53">
        <v>0</v>
      </c>
      <c r="M180" s="53">
        <v>0</v>
      </c>
      <c r="N180" s="3">
        <f t="shared" si="50"/>
        <v>0</v>
      </c>
      <c r="O180" s="3">
        <f t="shared" ref="O180:R195" si="51">C180+G180+K180</f>
        <v>63.5</v>
      </c>
      <c r="P180" s="3">
        <f t="shared" si="51"/>
        <v>190.7</v>
      </c>
      <c r="Q180" s="3">
        <f t="shared" si="51"/>
        <v>515.4</v>
      </c>
      <c r="R180" s="55">
        <f t="shared" si="51"/>
        <v>769.59999999999991</v>
      </c>
    </row>
    <row r="181" spans="1:18" ht="47.25" x14ac:dyDescent="0.25">
      <c r="A181" s="483"/>
      <c r="B181" s="72" t="s">
        <v>175</v>
      </c>
      <c r="C181" s="53">
        <v>0</v>
      </c>
      <c r="D181" s="53">
        <v>0</v>
      </c>
      <c r="E181" s="53">
        <v>0</v>
      </c>
      <c r="F181" s="54">
        <f t="shared" si="48"/>
        <v>0</v>
      </c>
      <c r="G181" s="54">
        <v>357</v>
      </c>
      <c r="H181" s="54">
        <v>1072</v>
      </c>
      <c r="I181" s="54">
        <v>2897.6</v>
      </c>
      <c r="J181" s="3">
        <f t="shared" si="49"/>
        <v>4326.6000000000004</v>
      </c>
      <c r="K181" s="53">
        <v>0</v>
      </c>
      <c r="L181" s="53">
        <v>0</v>
      </c>
      <c r="M181" s="53">
        <v>0</v>
      </c>
      <c r="N181" s="3">
        <f t="shared" si="50"/>
        <v>0</v>
      </c>
      <c r="O181" s="3">
        <f t="shared" si="51"/>
        <v>357</v>
      </c>
      <c r="P181" s="3">
        <f t="shared" si="51"/>
        <v>1072</v>
      </c>
      <c r="Q181" s="3">
        <f t="shared" si="51"/>
        <v>2897.6</v>
      </c>
      <c r="R181" s="55">
        <f t="shared" si="51"/>
        <v>4326.6000000000004</v>
      </c>
    </row>
    <row r="182" spans="1:18" ht="31.5" x14ac:dyDescent="0.25">
      <c r="A182" s="483"/>
      <c r="B182" s="72" t="s">
        <v>176</v>
      </c>
      <c r="C182" s="53">
        <v>0</v>
      </c>
      <c r="D182" s="53">
        <v>0</v>
      </c>
      <c r="E182" s="53">
        <v>0</v>
      </c>
      <c r="F182" s="54">
        <f t="shared" si="48"/>
        <v>0</v>
      </c>
      <c r="G182" s="54">
        <v>63</v>
      </c>
      <c r="H182" s="54">
        <v>189.1</v>
      </c>
      <c r="I182" s="54">
        <v>511.1</v>
      </c>
      <c r="J182" s="3">
        <f t="shared" si="49"/>
        <v>763.2</v>
      </c>
      <c r="K182" s="53">
        <v>0</v>
      </c>
      <c r="L182" s="53">
        <v>0</v>
      </c>
      <c r="M182" s="53">
        <v>0</v>
      </c>
      <c r="N182" s="3">
        <f t="shared" si="50"/>
        <v>0</v>
      </c>
      <c r="O182" s="3">
        <f t="shared" si="51"/>
        <v>63</v>
      </c>
      <c r="P182" s="3">
        <f t="shared" si="51"/>
        <v>189.1</v>
      </c>
      <c r="Q182" s="3">
        <f t="shared" si="51"/>
        <v>511.1</v>
      </c>
      <c r="R182" s="55">
        <f t="shared" si="51"/>
        <v>763.2</v>
      </c>
    </row>
    <row r="183" spans="1:18" ht="47.25" x14ac:dyDescent="0.25">
      <c r="A183" s="483"/>
      <c r="B183" s="72" t="s">
        <v>177</v>
      </c>
      <c r="C183" s="53">
        <v>0</v>
      </c>
      <c r="D183" s="53">
        <v>0</v>
      </c>
      <c r="E183" s="53">
        <v>0</v>
      </c>
      <c r="F183" s="54">
        <f t="shared" si="48"/>
        <v>0</v>
      </c>
      <c r="G183" s="54">
        <v>151.19999999999999</v>
      </c>
      <c r="H183" s="54">
        <v>453.9</v>
      </c>
      <c r="I183" s="54">
        <v>1226.9000000000001</v>
      </c>
      <c r="J183" s="3">
        <f t="shared" si="49"/>
        <v>1832</v>
      </c>
      <c r="K183" s="53">
        <v>0</v>
      </c>
      <c r="L183" s="53">
        <v>0</v>
      </c>
      <c r="M183" s="53">
        <v>0</v>
      </c>
      <c r="N183" s="3">
        <f t="shared" si="50"/>
        <v>0</v>
      </c>
      <c r="O183" s="3">
        <f t="shared" si="51"/>
        <v>151.19999999999999</v>
      </c>
      <c r="P183" s="3">
        <f t="shared" si="51"/>
        <v>453.9</v>
      </c>
      <c r="Q183" s="3">
        <f t="shared" si="51"/>
        <v>1226.9000000000001</v>
      </c>
      <c r="R183" s="55">
        <f t="shared" si="51"/>
        <v>1832</v>
      </c>
    </row>
    <row r="184" spans="1:18" ht="31.5" x14ac:dyDescent="0.25">
      <c r="A184" s="483"/>
      <c r="B184" s="72" t="s">
        <v>178</v>
      </c>
      <c r="C184" s="53">
        <v>0</v>
      </c>
      <c r="D184" s="53">
        <v>0</v>
      </c>
      <c r="E184" s="53">
        <v>0</v>
      </c>
      <c r="F184" s="54">
        <f t="shared" si="48"/>
        <v>0</v>
      </c>
      <c r="G184" s="54">
        <v>62.7</v>
      </c>
      <c r="H184" s="54">
        <v>188.3</v>
      </c>
      <c r="I184" s="54">
        <v>509</v>
      </c>
      <c r="J184" s="3">
        <f t="shared" si="49"/>
        <v>760</v>
      </c>
      <c r="K184" s="53">
        <v>0</v>
      </c>
      <c r="L184" s="53">
        <v>0</v>
      </c>
      <c r="M184" s="53">
        <v>0</v>
      </c>
      <c r="N184" s="3">
        <f t="shared" si="50"/>
        <v>0</v>
      </c>
      <c r="O184" s="3">
        <f t="shared" ref="O184:P186" si="52">C185+G184+K184</f>
        <v>62.7</v>
      </c>
      <c r="P184" s="3">
        <f t="shared" si="52"/>
        <v>188.3</v>
      </c>
      <c r="Q184" s="3">
        <f t="shared" si="51"/>
        <v>509</v>
      </c>
      <c r="R184" s="55">
        <f>F185+J184+N184</f>
        <v>760</v>
      </c>
    </row>
    <row r="185" spans="1:18" ht="47.25" x14ac:dyDescent="0.25">
      <c r="A185" s="483"/>
      <c r="B185" s="72" t="s">
        <v>179</v>
      </c>
      <c r="C185" s="53">
        <v>0</v>
      </c>
      <c r="D185" s="53">
        <v>0</v>
      </c>
      <c r="E185" s="53">
        <v>0</v>
      </c>
      <c r="F185" s="54">
        <f t="shared" si="48"/>
        <v>0</v>
      </c>
      <c r="G185" s="54">
        <v>189.2</v>
      </c>
      <c r="H185" s="54">
        <v>568.29999999999995</v>
      </c>
      <c r="I185" s="54">
        <v>1536</v>
      </c>
      <c r="J185" s="3">
        <f t="shared" si="49"/>
        <v>2293.5</v>
      </c>
      <c r="K185" s="53">
        <v>0</v>
      </c>
      <c r="L185" s="53">
        <v>0</v>
      </c>
      <c r="M185" s="53">
        <v>0</v>
      </c>
      <c r="N185" s="3">
        <f t="shared" si="50"/>
        <v>0</v>
      </c>
      <c r="O185" s="3">
        <f t="shared" si="52"/>
        <v>189.2</v>
      </c>
      <c r="P185" s="3">
        <f t="shared" si="52"/>
        <v>568.29999999999995</v>
      </c>
      <c r="Q185" s="3">
        <f t="shared" si="51"/>
        <v>1536</v>
      </c>
      <c r="R185" s="55">
        <f>F186+J185+N185</f>
        <v>2293.5</v>
      </c>
    </row>
    <row r="186" spans="1:18" ht="31.5" x14ac:dyDescent="0.25">
      <c r="A186" s="484"/>
      <c r="B186" s="72" t="s">
        <v>180</v>
      </c>
      <c r="C186" s="53">
        <v>0</v>
      </c>
      <c r="D186" s="53">
        <v>0</v>
      </c>
      <c r="E186" s="53">
        <v>0</v>
      </c>
      <c r="F186" s="54">
        <f t="shared" si="48"/>
        <v>0</v>
      </c>
      <c r="G186" s="54">
        <v>62.5</v>
      </c>
      <c r="H186" s="54">
        <v>187.7</v>
      </c>
      <c r="I186" s="54">
        <v>507.3</v>
      </c>
      <c r="J186" s="3">
        <f t="shared" si="49"/>
        <v>757.5</v>
      </c>
      <c r="K186" s="53">
        <v>0</v>
      </c>
      <c r="L186" s="53">
        <v>0</v>
      </c>
      <c r="M186" s="53">
        <v>0</v>
      </c>
      <c r="N186" s="3">
        <f t="shared" si="50"/>
        <v>0</v>
      </c>
      <c r="O186" s="3">
        <f t="shared" si="52"/>
        <v>62.5</v>
      </c>
      <c r="P186" s="3">
        <f t="shared" si="52"/>
        <v>187.7</v>
      </c>
      <c r="Q186" s="3">
        <f t="shared" si="51"/>
        <v>507.3</v>
      </c>
      <c r="R186" s="55">
        <f>F187+J186+N186</f>
        <v>757.5</v>
      </c>
    </row>
    <row r="187" spans="1:18" ht="31.5" x14ac:dyDescent="0.25">
      <c r="A187" s="482" t="s">
        <v>78</v>
      </c>
      <c r="B187" s="59" t="s">
        <v>181</v>
      </c>
      <c r="C187" s="53">
        <v>0</v>
      </c>
      <c r="D187" s="53">
        <v>0</v>
      </c>
      <c r="E187" s="53">
        <v>0</v>
      </c>
      <c r="F187" s="54">
        <f t="shared" si="48"/>
        <v>0</v>
      </c>
      <c r="G187" s="54">
        <v>577.5</v>
      </c>
      <c r="H187" s="54">
        <v>1734.4</v>
      </c>
      <c r="I187" s="54">
        <v>4688.1000000000004</v>
      </c>
      <c r="J187" s="3">
        <f t="shared" si="49"/>
        <v>7000</v>
      </c>
      <c r="K187" s="53">
        <v>0</v>
      </c>
      <c r="L187" s="53">
        <v>0</v>
      </c>
      <c r="M187" s="53">
        <v>0</v>
      </c>
      <c r="N187" s="3">
        <f t="shared" si="50"/>
        <v>0</v>
      </c>
      <c r="O187" s="3">
        <f t="shared" ref="O187:R210" si="53">C187+G187+K187</f>
        <v>577.5</v>
      </c>
      <c r="P187" s="3">
        <f t="shared" si="53"/>
        <v>1734.4</v>
      </c>
      <c r="Q187" s="3">
        <f t="shared" si="51"/>
        <v>4688.1000000000004</v>
      </c>
      <c r="R187" s="55">
        <f t="shared" si="51"/>
        <v>7000</v>
      </c>
    </row>
    <row r="188" spans="1:18" ht="31.5" x14ac:dyDescent="0.25">
      <c r="A188" s="483"/>
      <c r="B188" s="59" t="s">
        <v>182</v>
      </c>
      <c r="C188" s="53">
        <v>0</v>
      </c>
      <c r="D188" s="53">
        <v>0</v>
      </c>
      <c r="E188" s="53">
        <v>0</v>
      </c>
      <c r="F188" s="54">
        <f t="shared" si="48"/>
        <v>0</v>
      </c>
      <c r="G188" s="54">
        <v>577.5</v>
      </c>
      <c r="H188" s="54">
        <v>1734.4</v>
      </c>
      <c r="I188" s="54">
        <v>4688.1000000000004</v>
      </c>
      <c r="J188" s="3">
        <f t="shared" si="49"/>
        <v>7000</v>
      </c>
      <c r="K188" s="53">
        <v>0</v>
      </c>
      <c r="L188" s="53">
        <v>0</v>
      </c>
      <c r="M188" s="53">
        <v>0</v>
      </c>
      <c r="N188" s="3">
        <f t="shared" si="50"/>
        <v>0</v>
      </c>
      <c r="O188" s="3">
        <f t="shared" si="53"/>
        <v>577.5</v>
      </c>
      <c r="P188" s="3">
        <f t="shared" si="53"/>
        <v>1734.4</v>
      </c>
      <c r="Q188" s="3">
        <f t="shared" si="51"/>
        <v>4688.1000000000004</v>
      </c>
      <c r="R188" s="55">
        <f t="shared" si="51"/>
        <v>7000</v>
      </c>
    </row>
    <row r="189" spans="1:18" ht="47.25" x14ac:dyDescent="0.25">
      <c r="A189" s="483"/>
      <c r="B189" s="59" t="s">
        <v>183</v>
      </c>
      <c r="C189" s="54">
        <v>24</v>
      </c>
      <c r="D189" s="54">
        <v>71.8</v>
      </c>
      <c r="E189" s="54">
        <v>194.2</v>
      </c>
      <c r="F189" s="54">
        <f t="shared" si="48"/>
        <v>290</v>
      </c>
      <c r="G189" s="53">
        <v>0</v>
      </c>
      <c r="H189" s="53">
        <v>0</v>
      </c>
      <c r="I189" s="53">
        <v>0</v>
      </c>
      <c r="J189" s="3">
        <f t="shared" si="49"/>
        <v>0</v>
      </c>
      <c r="K189" s="53">
        <v>0</v>
      </c>
      <c r="L189" s="53">
        <v>0</v>
      </c>
      <c r="M189" s="53">
        <v>0</v>
      </c>
      <c r="N189" s="3">
        <f t="shared" si="50"/>
        <v>0</v>
      </c>
      <c r="O189" s="3">
        <f t="shared" si="53"/>
        <v>24</v>
      </c>
      <c r="P189" s="3">
        <f t="shared" si="53"/>
        <v>71.8</v>
      </c>
      <c r="Q189" s="3">
        <f t="shared" si="51"/>
        <v>194.2</v>
      </c>
      <c r="R189" s="55">
        <f t="shared" si="51"/>
        <v>290</v>
      </c>
    </row>
    <row r="190" spans="1:18" ht="78.75" x14ac:dyDescent="0.25">
      <c r="A190" s="483"/>
      <c r="B190" s="59" t="s">
        <v>184</v>
      </c>
      <c r="C190" s="54">
        <v>123.8</v>
      </c>
      <c r="D190" s="54">
        <v>371.7</v>
      </c>
      <c r="E190" s="54">
        <v>1004.6</v>
      </c>
      <c r="F190" s="54">
        <f t="shared" si="48"/>
        <v>1500.1</v>
      </c>
      <c r="G190" s="53">
        <v>0</v>
      </c>
      <c r="H190" s="53">
        <v>0</v>
      </c>
      <c r="I190" s="53">
        <v>0</v>
      </c>
      <c r="J190" s="3">
        <f t="shared" si="49"/>
        <v>0</v>
      </c>
      <c r="K190" s="53">
        <v>0</v>
      </c>
      <c r="L190" s="53">
        <v>0</v>
      </c>
      <c r="M190" s="53">
        <v>0</v>
      </c>
      <c r="N190" s="3">
        <f t="shared" si="50"/>
        <v>0</v>
      </c>
      <c r="O190" s="3">
        <f t="shared" si="53"/>
        <v>123.8</v>
      </c>
      <c r="P190" s="3">
        <f t="shared" si="53"/>
        <v>371.7</v>
      </c>
      <c r="Q190" s="3">
        <f t="shared" si="51"/>
        <v>1004.6</v>
      </c>
      <c r="R190" s="55">
        <f t="shared" si="51"/>
        <v>1500.1</v>
      </c>
    </row>
    <row r="191" spans="1:18" ht="47.25" x14ac:dyDescent="0.25">
      <c r="A191" s="483"/>
      <c r="B191" s="59" t="s">
        <v>185</v>
      </c>
      <c r="C191" s="54">
        <v>127.1</v>
      </c>
      <c r="D191" s="54">
        <v>381.6</v>
      </c>
      <c r="E191" s="54">
        <v>1031.4000000000001</v>
      </c>
      <c r="F191" s="54">
        <f t="shared" ref="F191:F210" si="54">SUM(C191:E191)</f>
        <v>1540.1000000000001</v>
      </c>
      <c r="G191" s="53">
        <v>0</v>
      </c>
      <c r="H191" s="53">
        <v>0</v>
      </c>
      <c r="I191" s="53">
        <v>0</v>
      </c>
      <c r="J191" s="3">
        <f t="shared" ref="J191:J210" si="55">G191+H191+I191</f>
        <v>0</v>
      </c>
      <c r="K191" s="53">
        <v>0</v>
      </c>
      <c r="L191" s="53">
        <v>0</v>
      </c>
      <c r="M191" s="53">
        <v>0</v>
      </c>
      <c r="N191" s="3">
        <f t="shared" ref="N191:N210" si="56">K191+L191+M191</f>
        <v>0</v>
      </c>
      <c r="O191" s="3">
        <f t="shared" si="53"/>
        <v>127.1</v>
      </c>
      <c r="P191" s="3">
        <f t="shared" si="53"/>
        <v>381.6</v>
      </c>
      <c r="Q191" s="3">
        <f t="shared" si="51"/>
        <v>1031.4000000000001</v>
      </c>
      <c r="R191" s="55">
        <f t="shared" si="51"/>
        <v>1540.1000000000001</v>
      </c>
    </row>
    <row r="192" spans="1:18" ht="31.5" x14ac:dyDescent="0.25">
      <c r="A192" s="483"/>
      <c r="B192" s="59" t="s">
        <v>186</v>
      </c>
      <c r="C192" s="53">
        <v>0</v>
      </c>
      <c r="D192" s="53">
        <v>0</v>
      </c>
      <c r="E192" s="53">
        <v>0</v>
      </c>
      <c r="F192" s="54">
        <f t="shared" si="54"/>
        <v>0</v>
      </c>
      <c r="G192" s="54">
        <v>64</v>
      </c>
      <c r="H192" s="54">
        <v>192.1</v>
      </c>
      <c r="I192" s="54">
        <v>519.20000000000005</v>
      </c>
      <c r="J192" s="3">
        <f t="shared" si="55"/>
        <v>775.30000000000007</v>
      </c>
      <c r="K192" s="53">
        <v>0</v>
      </c>
      <c r="L192" s="53">
        <v>0</v>
      </c>
      <c r="M192" s="53">
        <v>0</v>
      </c>
      <c r="N192" s="3">
        <f t="shared" si="56"/>
        <v>0</v>
      </c>
      <c r="O192" s="3">
        <f t="shared" si="53"/>
        <v>64</v>
      </c>
      <c r="P192" s="3">
        <f t="shared" si="53"/>
        <v>192.1</v>
      </c>
      <c r="Q192" s="3">
        <f t="shared" si="51"/>
        <v>519.20000000000005</v>
      </c>
      <c r="R192" s="55">
        <f t="shared" si="51"/>
        <v>775.30000000000007</v>
      </c>
    </row>
    <row r="193" spans="1:18" ht="31.5" x14ac:dyDescent="0.25">
      <c r="A193" s="483"/>
      <c r="B193" s="59" t="s">
        <v>187</v>
      </c>
      <c r="C193" s="53">
        <v>0</v>
      </c>
      <c r="D193" s="53">
        <v>0</v>
      </c>
      <c r="E193" s="53">
        <v>0</v>
      </c>
      <c r="F193" s="54">
        <f t="shared" si="54"/>
        <v>0</v>
      </c>
      <c r="G193" s="54">
        <v>63.8</v>
      </c>
      <c r="H193" s="54">
        <v>191.7</v>
      </c>
      <c r="I193" s="54">
        <v>518.20000000000005</v>
      </c>
      <c r="J193" s="3">
        <f t="shared" si="55"/>
        <v>773.7</v>
      </c>
      <c r="K193" s="53">
        <v>0</v>
      </c>
      <c r="L193" s="53">
        <v>0</v>
      </c>
      <c r="M193" s="53">
        <v>0</v>
      </c>
      <c r="N193" s="3">
        <f t="shared" si="56"/>
        <v>0</v>
      </c>
      <c r="O193" s="3">
        <f t="shared" si="53"/>
        <v>63.8</v>
      </c>
      <c r="P193" s="3">
        <f t="shared" si="53"/>
        <v>191.7</v>
      </c>
      <c r="Q193" s="3">
        <f t="shared" si="51"/>
        <v>518.20000000000005</v>
      </c>
      <c r="R193" s="55">
        <f t="shared" si="51"/>
        <v>773.7</v>
      </c>
    </row>
    <row r="194" spans="1:18" ht="31.5" x14ac:dyDescent="0.25">
      <c r="A194" s="483"/>
      <c r="B194" s="59" t="s">
        <v>188</v>
      </c>
      <c r="C194" s="53">
        <v>0</v>
      </c>
      <c r="D194" s="53">
        <v>0</v>
      </c>
      <c r="E194" s="53">
        <v>0</v>
      </c>
      <c r="F194" s="54">
        <f t="shared" si="54"/>
        <v>0</v>
      </c>
      <c r="G194" s="54">
        <v>63.6</v>
      </c>
      <c r="H194" s="54">
        <v>191</v>
      </c>
      <c r="I194" s="54">
        <v>516.4</v>
      </c>
      <c r="J194" s="3">
        <f t="shared" si="55"/>
        <v>771</v>
      </c>
      <c r="K194" s="53">
        <v>0</v>
      </c>
      <c r="L194" s="53">
        <v>0</v>
      </c>
      <c r="M194" s="53">
        <v>0</v>
      </c>
      <c r="N194" s="3">
        <f t="shared" si="56"/>
        <v>0</v>
      </c>
      <c r="O194" s="3">
        <f t="shared" si="53"/>
        <v>63.6</v>
      </c>
      <c r="P194" s="3">
        <f t="shared" si="53"/>
        <v>191</v>
      </c>
      <c r="Q194" s="3">
        <f t="shared" si="51"/>
        <v>516.4</v>
      </c>
      <c r="R194" s="55">
        <f t="shared" si="51"/>
        <v>771</v>
      </c>
    </row>
    <row r="195" spans="1:18" ht="31.5" x14ac:dyDescent="0.25">
      <c r="A195" s="484"/>
      <c r="B195" s="59" t="s">
        <v>189</v>
      </c>
      <c r="C195" s="53">
        <v>0</v>
      </c>
      <c r="D195" s="53">
        <v>0</v>
      </c>
      <c r="E195" s="53">
        <v>0</v>
      </c>
      <c r="F195" s="54">
        <f t="shared" si="54"/>
        <v>0</v>
      </c>
      <c r="G195" s="54">
        <v>63.5</v>
      </c>
      <c r="H195" s="54">
        <v>190.8</v>
      </c>
      <c r="I195" s="54">
        <v>515.70000000000005</v>
      </c>
      <c r="J195" s="3">
        <f t="shared" si="55"/>
        <v>770</v>
      </c>
      <c r="K195" s="53">
        <v>0</v>
      </c>
      <c r="L195" s="53">
        <v>0</v>
      </c>
      <c r="M195" s="53">
        <v>0</v>
      </c>
      <c r="N195" s="3">
        <f t="shared" si="56"/>
        <v>0</v>
      </c>
      <c r="O195" s="3">
        <f t="shared" si="53"/>
        <v>63.5</v>
      </c>
      <c r="P195" s="3">
        <f t="shared" si="53"/>
        <v>190.8</v>
      </c>
      <c r="Q195" s="3">
        <f t="shared" si="51"/>
        <v>515.70000000000005</v>
      </c>
      <c r="R195" s="55">
        <f t="shared" si="51"/>
        <v>770</v>
      </c>
    </row>
    <row r="196" spans="1:18" ht="31.5" x14ac:dyDescent="0.25">
      <c r="A196" s="482" t="s">
        <v>79</v>
      </c>
      <c r="B196" s="59" t="s">
        <v>190</v>
      </c>
      <c r="C196" s="53">
        <v>0</v>
      </c>
      <c r="D196" s="53">
        <v>0</v>
      </c>
      <c r="E196" s="53">
        <v>0</v>
      </c>
      <c r="F196" s="54">
        <f t="shared" si="54"/>
        <v>0</v>
      </c>
      <c r="G196" s="54">
        <v>1237.5999999999999</v>
      </c>
      <c r="H196" s="54">
        <v>3716.5</v>
      </c>
      <c r="I196" s="54">
        <v>10045.9</v>
      </c>
      <c r="J196" s="3">
        <f t="shared" si="55"/>
        <v>15000</v>
      </c>
      <c r="K196" s="53">
        <v>0</v>
      </c>
      <c r="L196" s="53">
        <v>0</v>
      </c>
      <c r="M196" s="53">
        <v>0</v>
      </c>
      <c r="N196" s="3">
        <f t="shared" si="56"/>
        <v>0</v>
      </c>
      <c r="O196" s="3">
        <f t="shared" si="53"/>
        <v>1237.5999999999999</v>
      </c>
      <c r="P196" s="3">
        <f t="shared" si="53"/>
        <v>3716.5</v>
      </c>
      <c r="Q196" s="3">
        <f t="shared" si="53"/>
        <v>10045.9</v>
      </c>
      <c r="R196" s="55">
        <f t="shared" si="53"/>
        <v>15000</v>
      </c>
    </row>
    <row r="197" spans="1:18" ht="78.75" x14ac:dyDescent="0.25">
      <c r="A197" s="483"/>
      <c r="B197" s="59" t="s">
        <v>191</v>
      </c>
      <c r="C197" s="53">
        <v>0</v>
      </c>
      <c r="D197" s="53">
        <v>0</v>
      </c>
      <c r="E197" s="53">
        <v>0</v>
      </c>
      <c r="F197" s="54">
        <f t="shared" si="54"/>
        <v>0</v>
      </c>
      <c r="G197" s="53">
        <v>0</v>
      </c>
      <c r="H197" s="53">
        <v>0</v>
      </c>
      <c r="I197" s="53">
        <v>0</v>
      </c>
      <c r="J197" s="3">
        <f t="shared" si="55"/>
        <v>0</v>
      </c>
      <c r="K197" s="54">
        <v>1072.5999999999999</v>
      </c>
      <c r="L197" s="54">
        <v>3221</v>
      </c>
      <c r="M197" s="54">
        <v>8706.4</v>
      </c>
      <c r="N197" s="3">
        <f t="shared" si="56"/>
        <v>13000</v>
      </c>
      <c r="O197" s="3">
        <f t="shared" si="53"/>
        <v>1072.5999999999999</v>
      </c>
      <c r="P197" s="3">
        <f t="shared" si="53"/>
        <v>3221</v>
      </c>
      <c r="Q197" s="3">
        <f t="shared" si="53"/>
        <v>8706.4</v>
      </c>
      <c r="R197" s="55">
        <f t="shared" si="53"/>
        <v>13000</v>
      </c>
    </row>
    <row r="198" spans="1:18" ht="63" x14ac:dyDescent="0.25">
      <c r="A198" s="483"/>
      <c r="B198" s="59" t="s">
        <v>192</v>
      </c>
      <c r="C198" s="53">
        <v>0</v>
      </c>
      <c r="D198" s="53">
        <v>0</v>
      </c>
      <c r="E198" s="53">
        <v>0</v>
      </c>
      <c r="F198" s="54">
        <f t="shared" si="54"/>
        <v>0</v>
      </c>
      <c r="G198" s="53">
        <v>0</v>
      </c>
      <c r="H198" s="53">
        <v>0</v>
      </c>
      <c r="I198" s="53">
        <v>0</v>
      </c>
      <c r="J198" s="3">
        <f t="shared" si="55"/>
        <v>0</v>
      </c>
      <c r="K198" s="54">
        <v>4125.3</v>
      </c>
      <c r="L198" s="54">
        <v>12388.4</v>
      </c>
      <c r="M198" s="54">
        <v>33486.300000000003</v>
      </c>
      <c r="N198" s="3">
        <f t="shared" si="56"/>
        <v>50000</v>
      </c>
      <c r="O198" s="3">
        <f t="shared" si="53"/>
        <v>4125.3</v>
      </c>
      <c r="P198" s="3">
        <f t="shared" si="53"/>
        <v>12388.4</v>
      </c>
      <c r="Q198" s="3">
        <f t="shared" si="53"/>
        <v>33486.300000000003</v>
      </c>
      <c r="R198" s="55">
        <f t="shared" si="53"/>
        <v>50000</v>
      </c>
    </row>
    <row r="199" spans="1:18" ht="47.25" x14ac:dyDescent="0.25">
      <c r="A199" s="484"/>
      <c r="B199" s="59" t="s">
        <v>193</v>
      </c>
      <c r="C199" s="54">
        <v>14.8</v>
      </c>
      <c r="D199" s="54">
        <v>44.6</v>
      </c>
      <c r="E199" s="54">
        <v>120.6</v>
      </c>
      <c r="F199" s="54">
        <f t="shared" si="54"/>
        <v>180</v>
      </c>
      <c r="G199" s="53">
        <v>0</v>
      </c>
      <c r="H199" s="53">
        <v>0</v>
      </c>
      <c r="I199" s="53">
        <v>0</v>
      </c>
      <c r="J199" s="3">
        <f t="shared" si="55"/>
        <v>0</v>
      </c>
      <c r="K199" s="53">
        <v>0</v>
      </c>
      <c r="L199" s="53">
        <v>0</v>
      </c>
      <c r="M199" s="53">
        <v>0</v>
      </c>
      <c r="N199" s="3">
        <f t="shared" si="56"/>
        <v>0</v>
      </c>
      <c r="O199" s="3">
        <f t="shared" si="53"/>
        <v>14.8</v>
      </c>
      <c r="P199" s="3">
        <f t="shared" si="53"/>
        <v>44.6</v>
      </c>
      <c r="Q199" s="3">
        <f t="shared" si="53"/>
        <v>120.6</v>
      </c>
      <c r="R199" s="55">
        <f t="shared" si="53"/>
        <v>180</v>
      </c>
    </row>
    <row r="200" spans="1:18" ht="65.25" customHeight="1" x14ac:dyDescent="0.25">
      <c r="A200" s="482" t="s">
        <v>122</v>
      </c>
      <c r="B200" s="61" t="s">
        <v>194</v>
      </c>
      <c r="C200" s="53">
        <v>0</v>
      </c>
      <c r="D200" s="53">
        <v>0</v>
      </c>
      <c r="E200" s="53">
        <v>0</v>
      </c>
      <c r="F200" s="54">
        <f t="shared" si="54"/>
        <v>0</v>
      </c>
      <c r="G200" s="54">
        <v>1526.4</v>
      </c>
      <c r="H200" s="54">
        <v>4583.7</v>
      </c>
      <c r="I200" s="54">
        <v>12389.9</v>
      </c>
      <c r="J200" s="3">
        <f t="shared" si="55"/>
        <v>18500</v>
      </c>
      <c r="K200" s="53">
        <v>0</v>
      </c>
      <c r="L200" s="53">
        <v>0</v>
      </c>
      <c r="M200" s="53">
        <v>0</v>
      </c>
      <c r="N200" s="3">
        <f t="shared" si="56"/>
        <v>0</v>
      </c>
      <c r="O200" s="3">
        <f t="shared" si="53"/>
        <v>1526.4</v>
      </c>
      <c r="P200" s="3">
        <f t="shared" si="53"/>
        <v>4583.7</v>
      </c>
      <c r="Q200" s="3">
        <f t="shared" si="53"/>
        <v>12389.9</v>
      </c>
      <c r="R200" s="55">
        <f t="shared" si="53"/>
        <v>18500</v>
      </c>
    </row>
    <row r="201" spans="1:18" ht="78.75" x14ac:dyDescent="0.25">
      <c r="A201" s="483"/>
      <c r="B201" s="62" t="s">
        <v>195</v>
      </c>
      <c r="C201" s="53">
        <v>0</v>
      </c>
      <c r="D201" s="53">
        <v>0</v>
      </c>
      <c r="E201" s="53">
        <v>0</v>
      </c>
      <c r="F201" s="54">
        <f t="shared" si="54"/>
        <v>0</v>
      </c>
      <c r="G201" s="53">
        <v>0</v>
      </c>
      <c r="H201" s="53">
        <v>0</v>
      </c>
      <c r="I201" s="53"/>
      <c r="J201" s="3">
        <f t="shared" si="55"/>
        <v>0</v>
      </c>
      <c r="K201" s="54">
        <v>41253.1</v>
      </c>
      <c r="L201" s="54">
        <v>123884.4</v>
      </c>
      <c r="M201" s="54">
        <v>334862.5</v>
      </c>
      <c r="N201" s="3">
        <f t="shared" si="56"/>
        <v>500000</v>
      </c>
      <c r="O201" s="3">
        <f t="shared" si="53"/>
        <v>41253.1</v>
      </c>
      <c r="P201" s="3">
        <f t="shared" si="53"/>
        <v>123884.4</v>
      </c>
      <c r="Q201" s="3">
        <f t="shared" si="53"/>
        <v>334862.5</v>
      </c>
      <c r="R201" s="55">
        <f t="shared" si="53"/>
        <v>500000</v>
      </c>
    </row>
    <row r="202" spans="1:18" ht="47.25" x14ac:dyDescent="0.25">
      <c r="A202" s="483"/>
      <c r="B202" s="59" t="s">
        <v>198</v>
      </c>
      <c r="C202" s="53">
        <v>0</v>
      </c>
      <c r="D202" s="53">
        <v>0</v>
      </c>
      <c r="E202" s="53">
        <v>0</v>
      </c>
      <c r="F202" s="54">
        <f t="shared" si="54"/>
        <v>0</v>
      </c>
      <c r="G202" s="54">
        <v>3300.3</v>
      </c>
      <c r="H202" s="54">
        <v>9910.7999999999993</v>
      </c>
      <c r="I202" s="54">
        <v>26789</v>
      </c>
      <c r="J202" s="3">
        <f t="shared" si="55"/>
        <v>40000.1</v>
      </c>
      <c r="K202" s="53">
        <v>0</v>
      </c>
      <c r="L202" s="53">
        <v>0</v>
      </c>
      <c r="M202" s="53">
        <v>0</v>
      </c>
      <c r="N202" s="3">
        <f t="shared" si="56"/>
        <v>0</v>
      </c>
      <c r="O202" s="3">
        <f t="shared" si="53"/>
        <v>3300.3</v>
      </c>
      <c r="P202" s="3">
        <f t="shared" si="53"/>
        <v>9910.7999999999993</v>
      </c>
      <c r="Q202" s="3">
        <f t="shared" si="53"/>
        <v>26789</v>
      </c>
      <c r="R202" s="55">
        <f t="shared" si="53"/>
        <v>40000.1</v>
      </c>
    </row>
    <row r="203" spans="1:18" ht="50.25" customHeight="1" x14ac:dyDescent="0.25">
      <c r="A203" s="483"/>
      <c r="B203" s="59" t="s">
        <v>199</v>
      </c>
      <c r="C203" s="53">
        <v>0</v>
      </c>
      <c r="D203" s="53">
        <v>0</v>
      </c>
      <c r="E203" s="53">
        <v>0</v>
      </c>
      <c r="F203" s="54">
        <f t="shared" si="54"/>
        <v>0</v>
      </c>
      <c r="G203" s="54">
        <v>412.5</v>
      </c>
      <c r="H203" s="54">
        <v>1238.8</v>
      </c>
      <c r="I203" s="54">
        <v>3348.6</v>
      </c>
      <c r="J203" s="3">
        <f t="shared" si="55"/>
        <v>4999.8999999999996</v>
      </c>
      <c r="K203" s="53">
        <v>0</v>
      </c>
      <c r="L203" s="53">
        <v>0</v>
      </c>
      <c r="M203" s="53">
        <v>0</v>
      </c>
      <c r="N203" s="3">
        <f t="shared" si="56"/>
        <v>0</v>
      </c>
      <c r="O203" s="3">
        <f t="shared" si="53"/>
        <v>412.5</v>
      </c>
      <c r="P203" s="3">
        <f t="shared" si="53"/>
        <v>1238.8</v>
      </c>
      <c r="Q203" s="3">
        <f t="shared" si="53"/>
        <v>3348.6</v>
      </c>
      <c r="R203" s="55">
        <f t="shared" si="53"/>
        <v>4999.8999999999996</v>
      </c>
    </row>
    <row r="204" spans="1:18" ht="85.5" customHeight="1" x14ac:dyDescent="0.25">
      <c r="A204" s="483"/>
      <c r="B204" s="62" t="s">
        <v>200</v>
      </c>
      <c r="C204" s="53">
        <v>0</v>
      </c>
      <c r="D204" s="53">
        <v>0</v>
      </c>
      <c r="E204" s="53">
        <v>0</v>
      </c>
      <c r="F204" s="54">
        <f t="shared" si="54"/>
        <v>0</v>
      </c>
      <c r="G204" s="54">
        <v>8333.1</v>
      </c>
      <c r="H204" s="54">
        <v>25024.6</v>
      </c>
      <c r="I204" s="54">
        <v>67642.2</v>
      </c>
      <c r="J204" s="3">
        <f t="shared" si="55"/>
        <v>100999.9</v>
      </c>
      <c r="K204" s="53">
        <v>0</v>
      </c>
      <c r="L204" s="53">
        <v>0</v>
      </c>
      <c r="M204" s="53">
        <v>0</v>
      </c>
      <c r="N204" s="3">
        <f t="shared" si="56"/>
        <v>0</v>
      </c>
      <c r="O204" s="3">
        <f t="shared" si="53"/>
        <v>8333.1</v>
      </c>
      <c r="P204" s="3">
        <f t="shared" si="53"/>
        <v>25024.6</v>
      </c>
      <c r="Q204" s="3">
        <f t="shared" si="53"/>
        <v>67642.2</v>
      </c>
      <c r="R204" s="55">
        <f t="shared" si="53"/>
        <v>100999.9</v>
      </c>
    </row>
    <row r="205" spans="1:18" ht="39" customHeight="1" x14ac:dyDescent="0.25">
      <c r="A205" s="483"/>
      <c r="B205" s="61" t="s">
        <v>201</v>
      </c>
      <c r="C205" s="54">
        <v>280.5</v>
      </c>
      <c r="D205" s="54">
        <v>842.4</v>
      </c>
      <c r="E205" s="54">
        <v>2277.1</v>
      </c>
      <c r="F205" s="54">
        <f t="shared" si="54"/>
        <v>3400</v>
      </c>
      <c r="G205" s="53">
        <v>0</v>
      </c>
      <c r="H205" s="53">
        <v>0</v>
      </c>
      <c r="I205" s="53">
        <v>0</v>
      </c>
      <c r="J205" s="3">
        <f t="shared" si="55"/>
        <v>0</v>
      </c>
      <c r="K205" s="53">
        <v>0</v>
      </c>
      <c r="L205" s="53">
        <v>0</v>
      </c>
      <c r="M205" s="53">
        <v>0</v>
      </c>
      <c r="N205" s="3">
        <f t="shared" si="56"/>
        <v>0</v>
      </c>
      <c r="O205" s="3">
        <f t="shared" si="53"/>
        <v>280.5</v>
      </c>
      <c r="P205" s="3">
        <f t="shared" si="53"/>
        <v>842.4</v>
      </c>
      <c r="Q205" s="3">
        <f t="shared" si="53"/>
        <v>2277.1</v>
      </c>
      <c r="R205" s="55">
        <f t="shared" si="53"/>
        <v>3400</v>
      </c>
    </row>
    <row r="206" spans="1:18" ht="47.25" x14ac:dyDescent="0.25">
      <c r="A206" s="483"/>
      <c r="B206" s="61" t="s">
        <v>202</v>
      </c>
      <c r="C206" s="53">
        <v>0</v>
      </c>
      <c r="D206" s="53">
        <v>0</v>
      </c>
      <c r="E206" s="53"/>
      <c r="F206" s="54">
        <f t="shared" si="54"/>
        <v>0</v>
      </c>
      <c r="G206" s="53">
        <v>0</v>
      </c>
      <c r="H206" s="53">
        <v>0</v>
      </c>
      <c r="I206" s="53">
        <v>0</v>
      </c>
      <c r="J206" s="3">
        <f t="shared" si="55"/>
        <v>0</v>
      </c>
      <c r="K206" s="54">
        <v>122.1</v>
      </c>
      <c r="L206" s="54">
        <v>366.7</v>
      </c>
      <c r="M206" s="54">
        <v>991.2</v>
      </c>
      <c r="N206" s="3">
        <f t="shared" si="56"/>
        <v>1480</v>
      </c>
      <c r="O206" s="3">
        <f t="shared" si="53"/>
        <v>122.1</v>
      </c>
      <c r="P206" s="3">
        <f t="shared" si="53"/>
        <v>366.7</v>
      </c>
      <c r="Q206" s="3">
        <f t="shared" si="53"/>
        <v>991.2</v>
      </c>
      <c r="R206" s="55">
        <f t="shared" si="53"/>
        <v>1480</v>
      </c>
    </row>
    <row r="207" spans="1:18" ht="63" x14ac:dyDescent="0.25">
      <c r="A207" s="484"/>
      <c r="B207" s="62" t="s">
        <v>259</v>
      </c>
      <c r="C207" s="54">
        <v>420.8</v>
      </c>
      <c r="D207" s="54">
        <v>1263.5999999999999</v>
      </c>
      <c r="E207" s="54">
        <v>3415.6</v>
      </c>
      <c r="F207" s="54">
        <f t="shared" si="54"/>
        <v>5100</v>
      </c>
      <c r="G207" s="53">
        <v>0</v>
      </c>
      <c r="H207" s="53">
        <v>0</v>
      </c>
      <c r="I207" s="53">
        <v>0</v>
      </c>
      <c r="J207" s="3">
        <f t="shared" si="55"/>
        <v>0</v>
      </c>
      <c r="K207" s="53">
        <v>0</v>
      </c>
      <c r="L207" s="53">
        <v>0</v>
      </c>
      <c r="M207" s="53">
        <v>0</v>
      </c>
      <c r="N207" s="3">
        <f t="shared" si="56"/>
        <v>0</v>
      </c>
      <c r="O207" s="3">
        <f t="shared" si="53"/>
        <v>420.8</v>
      </c>
      <c r="P207" s="3">
        <f t="shared" si="53"/>
        <v>1263.5999999999999</v>
      </c>
      <c r="Q207" s="3">
        <f t="shared" si="53"/>
        <v>3415.6</v>
      </c>
      <c r="R207" s="55">
        <f t="shared" si="53"/>
        <v>5100</v>
      </c>
    </row>
    <row r="208" spans="1:18" ht="94.5" x14ac:dyDescent="0.25">
      <c r="A208" s="482" t="s">
        <v>94</v>
      </c>
      <c r="B208" s="61" t="s">
        <v>196</v>
      </c>
      <c r="C208" s="53">
        <v>0</v>
      </c>
      <c r="D208" s="53">
        <v>0</v>
      </c>
      <c r="E208" s="53">
        <v>0</v>
      </c>
      <c r="F208" s="54">
        <f t="shared" si="54"/>
        <v>0</v>
      </c>
      <c r="G208" s="54">
        <v>9075.7000000000007</v>
      </c>
      <c r="H208" s="54">
        <v>27254.6</v>
      </c>
      <c r="I208" s="54">
        <v>73669.8</v>
      </c>
      <c r="J208" s="3">
        <f t="shared" si="55"/>
        <v>110000.1</v>
      </c>
      <c r="K208" s="53">
        <v>0</v>
      </c>
      <c r="L208" s="53">
        <v>0</v>
      </c>
      <c r="M208" s="53">
        <v>0</v>
      </c>
      <c r="N208" s="3">
        <f t="shared" si="56"/>
        <v>0</v>
      </c>
      <c r="O208" s="3">
        <f t="shared" si="53"/>
        <v>9075.7000000000007</v>
      </c>
      <c r="P208" s="3">
        <f t="shared" si="53"/>
        <v>27254.6</v>
      </c>
      <c r="Q208" s="3">
        <f t="shared" si="53"/>
        <v>73669.8</v>
      </c>
      <c r="R208" s="55">
        <f t="shared" si="53"/>
        <v>110000.1</v>
      </c>
    </row>
    <row r="209" spans="1:18" ht="78.75" x14ac:dyDescent="0.25">
      <c r="A209" s="483"/>
      <c r="B209" s="59" t="s">
        <v>197</v>
      </c>
      <c r="C209" s="53">
        <v>0</v>
      </c>
      <c r="D209" s="53">
        <v>0</v>
      </c>
      <c r="E209" s="53">
        <v>0</v>
      </c>
      <c r="F209" s="54">
        <f t="shared" si="54"/>
        <v>0</v>
      </c>
      <c r="G209" s="54">
        <v>2062.6999999999998</v>
      </c>
      <c r="H209" s="54">
        <v>6194.2</v>
      </c>
      <c r="I209" s="54">
        <v>16743.099999999999</v>
      </c>
      <c r="J209" s="3">
        <f t="shared" si="55"/>
        <v>25000</v>
      </c>
      <c r="K209" s="53">
        <v>0</v>
      </c>
      <c r="L209" s="53">
        <v>0</v>
      </c>
      <c r="M209" s="53">
        <v>0</v>
      </c>
      <c r="N209" s="3">
        <f t="shared" si="56"/>
        <v>0</v>
      </c>
      <c r="O209" s="3">
        <f t="shared" si="53"/>
        <v>2062.6999999999998</v>
      </c>
      <c r="P209" s="3">
        <f t="shared" si="53"/>
        <v>6194.2</v>
      </c>
      <c r="Q209" s="3">
        <f t="shared" si="53"/>
        <v>16743.099999999999</v>
      </c>
      <c r="R209" s="55">
        <f t="shared" si="53"/>
        <v>25000</v>
      </c>
    </row>
    <row r="210" spans="1:18" ht="47.25" x14ac:dyDescent="0.25">
      <c r="A210" s="484"/>
      <c r="B210" s="61" t="s">
        <v>203</v>
      </c>
      <c r="C210" s="53">
        <v>0</v>
      </c>
      <c r="D210" s="53">
        <v>0</v>
      </c>
      <c r="E210" s="53">
        <v>0</v>
      </c>
      <c r="F210" s="54">
        <f t="shared" si="54"/>
        <v>0</v>
      </c>
      <c r="G210" s="54">
        <v>259.89999999999998</v>
      </c>
      <c r="H210" s="54">
        <v>780.5</v>
      </c>
      <c r="I210" s="54">
        <v>2109.6</v>
      </c>
      <c r="J210" s="3">
        <f t="shared" si="55"/>
        <v>3150</v>
      </c>
      <c r="K210" s="53">
        <v>0</v>
      </c>
      <c r="L210" s="53">
        <v>0</v>
      </c>
      <c r="M210" s="53">
        <v>0</v>
      </c>
      <c r="N210" s="3">
        <f t="shared" si="56"/>
        <v>0</v>
      </c>
      <c r="O210" s="3">
        <f t="shared" si="53"/>
        <v>259.89999999999998</v>
      </c>
      <c r="P210" s="3">
        <f t="shared" si="53"/>
        <v>780.5</v>
      </c>
      <c r="Q210" s="3">
        <f t="shared" si="53"/>
        <v>2109.6</v>
      </c>
      <c r="R210" s="55">
        <f t="shared" si="53"/>
        <v>3150</v>
      </c>
    </row>
    <row r="211" spans="1:18" ht="15.75" thickBot="1" x14ac:dyDescent="0.3">
      <c r="A211" s="485" t="s">
        <v>35</v>
      </c>
      <c r="B211" s="486"/>
      <c r="C211" s="29">
        <f t="shared" ref="C211:R211" si="57">SUM(C126:C210)</f>
        <v>1506.4999999999998</v>
      </c>
      <c r="D211" s="29">
        <f t="shared" si="57"/>
        <v>4522.8999999999996</v>
      </c>
      <c r="E211" s="29">
        <f t="shared" si="57"/>
        <v>12225.900000000001</v>
      </c>
      <c r="F211" s="29">
        <f t="shared" si="57"/>
        <v>18255.300000000003</v>
      </c>
      <c r="G211" s="29">
        <f t="shared" si="57"/>
        <v>39026.9</v>
      </c>
      <c r="H211" s="29">
        <f t="shared" si="57"/>
        <v>117199.59999999999</v>
      </c>
      <c r="I211" s="29">
        <f t="shared" si="57"/>
        <v>316792.89999999991</v>
      </c>
      <c r="J211" s="29">
        <f t="shared" si="57"/>
        <v>473019.4</v>
      </c>
      <c r="K211" s="29">
        <f t="shared" si="57"/>
        <v>47216.7</v>
      </c>
      <c r="L211" s="29">
        <f t="shared" si="57"/>
        <v>141793.20000000001</v>
      </c>
      <c r="M211" s="29">
        <f t="shared" si="57"/>
        <v>383270.2</v>
      </c>
      <c r="N211" s="29">
        <f t="shared" si="57"/>
        <v>572280.1</v>
      </c>
      <c r="O211" s="29">
        <f t="shared" si="57"/>
        <v>87750.1</v>
      </c>
      <c r="P211" s="29">
        <f t="shared" si="57"/>
        <v>263515.7</v>
      </c>
      <c r="Q211" s="29">
        <f t="shared" si="57"/>
        <v>712288.99999999988</v>
      </c>
      <c r="R211" s="56">
        <f t="shared" si="57"/>
        <v>1063554.8</v>
      </c>
    </row>
  </sheetData>
  <mergeCells count="74">
    <mergeCell ref="A99:A100"/>
    <mergeCell ref="A51:A53"/>
    <mergeCell ref="A89:R89"/>
    <mergeCell ref="A90:B90"/>
    <mergeCell ref="A95:B95"/>
    <mergeCell ref="A91:R91"/>
    <mergeCell ref="A96:R96"/>
    <mergeCell ref="A82:B82"/>
    <mergeCell ref="A88:B88"/>
    <mergeCell ref="A72:B72"/>
    <mergeCell ref="A73:B73"/>
    <mergeCell ref="A74:A78"/>
    <mergeCell ref="A79:B79"/>
    <mergeCell ref="A80:R80"/>
    <mergeCell ref="A81:B81"/>
    <mergeCell ref="A69:A71"/>
    <mergeCell ref="A44:B44"/>
    <mergeCell ref="A46:B46"/>
    <mergeCell ref="A47:R47"/>
    <mergeCell ref="A48:B48"/>
    <mergeCell ref="A49:B49"/>
    <mergeCell ref="A50:B50"/>
    <mergeCell ref="A54:A56"/>
    <mergeCell ref="A57:A59"/>
    <mergeCell ref="A60:A62"/>
    <mergeCell ref="A63:A65"/>
    <mergeCell ref="A10:B10"/>
    <mergeCell ref="A11:B11"/>
    <mergeCell ref="A43:B43"/>
    <mergeCell ref="A18:A20"/>
    <mergeCell ref="A21:A23"/>
    <mergeCell ref="A24:A26"/>
    <mergeCell ref="A27:A29"/>
    <mergeCell ref="A30:B30"/>
    <mergeCell ref="A31:B31"/>
    <mergeCell ref="A34:B34"/>
    <mergeCell ref="A35:B35"/>
    <mergeCell ref="A40:B40"/>
    <mergeCell ref="A42:R42"/>
    <mergeCell ref="A36:A37"/>
    <mergeCell ref="A38:A39"/>
    <mergeCell ref="A15:A17"/>
    <mergeCell ref="A115:B115"/>
    <mergeCell ref="A116:B116"/>
    <mergeCell ref="A12:A13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66:A68"/>
    <mergeCell ref="P1:R1"/>
    <mergeCell ref="A208:A210"/>
    <mergeCell ref="A211:B211"/>
    <mergeCell ref="A200:A207"/>
    <mergeCell ref="A155:A173"/>
    <mergeCell ref="A174:A186"/>
    <mergeCell ref="A187:A195"/>
    <mergeCell ref="A196:A199"/>
    <mergeCell ref="A119:A121"/>
    <mergeCell ref="A124:B124"/>
    <mergeCell ref="A125:B125"/>
    <mergeCell ref="A126:A137"/>
    <mergeCell ref="A138:A154"/>
    <mergeCell ref="A103:B103"/>
    <mergeCell ref="A104:B104"/>
    <mergeCell ref="A111:A114"/>
  </mergeCells>
  <pageMargins left="0.31496062992125984" right="0.31496062992125984" top="0.35433070866141736" bottom="0.35433070866141736" header="0.31496062992125984" footer="0.31496062992125984"/>
  <pageSetup paperSize="9" scale="43" orientation="landscape" r:id="rId1"/>
  <rowBreaks count="3" manualBreakCount="3">
    <brk id="40" max="17" man="1"/>
    <brk id="46" max="17" man="1"/>
    <brk id="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B7" zoomScale="90" zoomScaleNormal="90" zoomScaleSheetLayoutView="80" workbookViewId="0">
      <selection activeCell="B13" sqref="B13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76" t="s">
        <v>220</v>
      </c>
      <c r="Q1" s="476"/>
      <c r="R1" s="476"/>
    </row>
    <row r="2" spans="1:19" ht="18.75" x14ac:dyDescent="0.3">
      <c r="A2" s="491" t="s">
        <v>219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1:19" ht="15.75" x14ac:dyDescent="0.25">
      <c r="A3" s="492" t="s">
        <v>40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</row>
    <row r="4" spans="1:19" ht="15.75" thickBot="1" x14ac:dyDescent="0.3">
      <c r="A4" s="493" t="s">
        <v>27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</row>
    <row r="5" spans="1:19" s="19" customFormat="1" ht="15.75" customHeight="1" x14ac:dyDescent="0.25">
      <c r="A5" s="494" t="s">
        <v>55</v>
      </c>
      <c r="B5" s="496" t="s">
        <v>57</v>
      </c>
      <c r="C5" s="498" t="s">
        <v>44</v>
      </c>
      <c r="D5" s="498"/>
      <c r="E5" s="498"/>
      <c r="F5" s="498"/>
      <c r="G5" s="498" t="s">
        <v>45</v>
      </c>
      <c r="H5" s="498"/>
      <c r="I5" s="498"/>
      <c r="J5" s="498"/>
      <c r="K5" s="498" t="s">
        <v>46</v>
      </c>
      <c r="L5" s="498"/>
      <c r="M5" s="498"/>
      <c r="N5" s="498"/>
      <c r="O5" s="498" t="s">
        <v>49</v>
      </c>
      <c r="P5" s="498"/>
      <c r="Q5" s="499"/>
      <c r="R5" s="500"/>
    </row>
    <row r="6" spans="1:19" s="17" customFormat="1" ht="60" customHeight="1" x14ac:dyDescent="0.25">
      <c r="A6" s="495"/>
      <c r="B6" s="497"/>
      <c r="C6" s="84" t="s">
        <v>47</v>
      </c>
      <c r="D6" s="84" t="s">
        <v>48</v>
      </c>
      <c r="E6" s="84" t="s">
        <v>106</v>
      </c>
      <c r="F6" s="18" t="s">
        <v>28</v>
      </c>
      <c r="G6" s="84" t="s">
        <v>47</v>
      </c>
      <c r="H6" s="84" t="s">
        <v>48</v>
      </c>
      <c r="I6" s="84" t="s">
        <v>106</v>
      </c>
      <c r="J6" s="18" t="s">
        <v>28</v>
      </c>
      <c r="K6" s="84" t="s">
        <v>47</v>
      </c>
      <c r="L6" s="84" t="s">
        <v>48</v>
      </c>
      <c r="M6" s="84" t="s">
        <v>106</v>
      </c>
      <c r="N6" s="18" t="s">
        <v>28</v>
      </c>
      <c r="O6" s="84" t="s">
        <v>47</v>
      </c>
      <c r="P6" s="84" t="s">
        <v>48</v>
      </c>
      <c r="Q6" s="84" t="s">
        <v>106</v>
      </c>
      <c r="R6" s="22" t="s">
        <v>28</v>
      </c>
    </row>
    <row r="7" spans="1:19" s="74" customFormat="1" ht="30.75" customHeight="1" x14ac:dyDescent="0.25">
      <c r="A7" s="501" t="s">
        <v>54</v>
      </c>
      <c r="B7" s="502"/>
      <c r="C7" s="73">
        <f>C10+C38+C43+C76+C85</f>
        <v>46076.631999999998</v>
      </c>
      <c r="D7" s="73">
        <f t="shared" ref="D7:R7" si="0">D10+D38+D43+D76+D85</f>
        <v>232705.40499999997</v>
      </c>
      <c r="E7" s="73">
        <f t="shared" si="0"/>
        <v>99563.809999999983</v>
      </c>
      <c r="F7" s="73">
        <f t="shared" si="0"/>
        <v>378345.84700000001</v>
      </c>
      <c r="G7" s="73">
        <f t="shared" si="0"/>
        <v>74361.915000000008</v>
      </c>
      <c r="H7" s="73">
        <f t="shared" si="0"/>
        <v>512927.92800000001</v>
      </c>
      <c r="I7" s="73">
        <f t="shared" si="0"/>
        <v>405906.20899999992</v>
      </c>
      <c r="J7" s="73">
        <f t="shared" si="0"/>
        <v>993196.05199999991</v>
      </c>
      <c r="K7" s="73">
        <f t="shared" si="0"/>
        <v>95556.614999999991</v>
      </c>
      <c r="L7" s="73">
        <f t="shared" si="0"/>
        <v>307458.228</v>
      </c>
      <c r="M7" s="73">
        <f t="shared" si="0"/>
        <v>563272.00900000008</v>
      </c>
      <c r="N7" s="73">
        <f t="shared" si="0"/>
        <v>966286.85200000007</v>
      </c>
      <c r="O7" s="73">
        <f t="shared" si="0"/>
        <v>215995.16200000001</v>
      </c>
      <c r="P7" s="73">
        <f t="shared" si="0"/>
        <v>1053091.5609999998</v>
      </c>
      <c r="Q7" s="73">
        <f t="shared" si="0"/>
        <v>1068742.0279999999</v>
      </c>
      <c r="R7" s="73">
        <f t="shared" si="0"/>
        <v>2337828.7510000002</v>
      </c>
    </row>
    <row r="8" spans="1:19" ht="17.25" customHeight="1" thickBot="1" x14ac:dyDescent="0.3">
      <c r="A8" s="503" t="s">
        <v>37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5"/>
      <c r="R8" s="506"/>
    </row>
    <row r="9" spans="1:19" s="2" customFormat="1" ht="32.25" customHeight="1" x14ac:dyDescent="0.25">
      <c r="A9" s="507" t="s">
        <v>39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9"/>
      <c r="R9" s="510"/>
    </row>
    <row r="10" spans="1:19" s="32" customFormat="1" ht="29.25" customHeight="1" thickBot="1" x14ac:dyDescent="0.3">
      <c r="A10" s="514" t="s">
        <v>56</v>
      </c>
      <c r="B10" s="515"/>
      <c r="C10" s="31">
        <f>C29+C35+C32</f>
        <v>17459.7</v>
      </c>
      <c r="D10" s="31">
        <f t="shared" ref="D10:Q10" si="1">D29+D35+D32</f>
        <v>17459.7</v>
      </c>
      <c r="E10" s="31">
        <f t="shared" si="1"/>
        <v>0</v>
      </c>
      <c r="F10" s="31">
        <f t="shared" si="1"/>
        <v>34919.4</v>
      </c>
      <c r="G10" s="31">
        <f t="shared" si="1"/>
        <v>17459.7</v>
      </c>
      <c r="H10" s="31">
        <f t="shared" si="1"/>
        <v>17459.7</v>
      </c>
      <c r="I10" s="31">
        <f t="shared" si="1"/>
        <v>0</v>
      </c>
      <c r="J10" s="31">
        <f t="shared" si="1"/>
        <v>34919.4</v>
      </c>
      <c r="K10" s="31">
        <f t="shared" si="1"/>
        <v>17459.7</v>
      </c>
      <c r="L10" s="31">
        <f t="shared" si="1"/>
        <v>17459.7</v>
      </c>
      <c r="M10" s="31">
        <f t="shared" si="1"/>
        <v>0</v>
      </c>
      <c r="N10" s="31">
        <f t="shared" si="1"/>
        <v>34919.4</v>
      </c>
      <c r="O10" s="31">
        <f t="shared" si="1"/>
        <v>52379.1</v>
      </c>
      <c r="P10" s="31">
        <f t="shared" si="1"/>
        <v>52379.1</v>
      </c>
      <c r="Q10" s="31">
        <f t="shared" si="1"/>
        <v>0</v>
      </c>
      <c r="R10" s="31">
        <f>R29+R35+R32</f>
        <v>104758.2</v>
      </c>
    </row>
    <row r="11" spans="1:19" ht="27.75" customHeight="1" x14ac:dyDescent="0.25">
      <c r="A11" s="487" t="s">
        <v>90</v>
      </c>
      <c r="B11" s="48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ht="45" x14ac:dyDescent="0.25">
      <c r="A12" s="511" t="s">
        <v>81</v>
      </c>
      <c r="B12" s="20" t="s">
        <v>82</v>
      </c>
      <c r="C12" s="40">
        <v>799.43899999999996</v>
      </c>
      <c r="D12" s="41">
        <f>C12</f>
        <v>799.43899999999996</v>
      </c>
      <c r="E12" s="41">
        <v>0</v>
      </c>
      <c r="F12" s="41">
        <f>C12+D12</f>
        <v>1598.8779999999999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1">
        <v>0</v>
      </c>
      <c r="N12" s="40">
        <v>0</v>
      </c>
      <c r="O12" s="41">
        <f t="shared" ref="O12:P28" si="2">C12+G12+K12</f>
        <v>799.43899999999996</v>
      </c>
      <c r="P12" s="41">
        <f t="shared" si="2"/>
        <v>799.43899999999996</v>
      </c>
      <c r="Q12" s="41">
        <v>0</v>
      </c>
      <c r="R12" s="41">
        <f>F12+J12+N12</f>
        <v>1598.8779999999999</v>
      </c>
    </row>
    <row r="13" spans="1:19" ht="30" x14ac:dyDescent="0.25">
      <c r="A13" s="513"/>
      <c r="B13" s="20" t="s">
        <v>88</v>
      </c>
      <c r="C13" s="40">
        <v>0</v>
      </c>
      <c r="D13" s="41">
        <v>0</v>
      </c>
      <c r="E13" s="41">
        <v>0</v>
      </c>
      <c r="F13" s="41">
        <f t="shared" ref="F13:F28" si="3">C13+D13</f>
        <v>0</v>
      </c>
      <c r="G13" s="40">
        <v>799.43899999999996</v>
      </c>
      <c r="H13" s="41">
        <f>G13</f>
        <v>799.43899999999996</v>
      </c>
      <c r="I13" s="41">
        <v>0</v>
      </c>
      <c r="J13" s="41">
        <f t="shared" ref="J13:J28" si="4">G13+H13</f>
        <v>1598.8779999999999</v>
      </c>
      <c r="K13" s="40">
        <v>799.43899999999996</v>
      </c>
      <c r="L13" s="41">
        <f>K13</f>
        <v>799.43899999999996</v>
      </c>
      <c r="M13" s="41">
        <v>0</v>
      </c>
      <c r="N13" s="41">
        <f t="shared" ref="N13:N28" si="5">K13+L13</f>
        <v>1598.8779999999999</v>
      </c>
      <c r="O13" s="41">
        <f t="shared" si="2"/>
        <v>1598.8779999999999</v>
      </c>
      <c r="P13" s="41">
        <f t="shared" si="2"/>
        <v>1598.8779999999999</v>
      </c>
      <c r="Q13" s="41">
        <v>0</v>
      </c>
      <c r="R13" s="41">
        <f t="shared" ref="R13:R29" si="6">F13+J13+N13</f>
        <v>3197.7559999999999</v>
      </c>
    </row>
    <row r="14" spans="1:19" ht="30" x14ac:dyDescent="0.25">
      <c r="A14" s="511" t="s">
        <v>70</v>
      </c>
      <c r="B14" s="20" t="s">
        <v>234</v>
      </c>
      <c r="C14" s="40">
        <v>377.28500000000003</v>
      </c>
      <c r="D14" s="41">
        <v>377.28500000000003</v>
      </c>
      <c r="E14" s="41">
        <v>0</v>
      </c>
      <c r="F14" s="41">
        <f t="shared" si="3"/>
        <v>754.57</v>
      </c>
      <c r="G14" s="40">
        <v>0</v>
      </c>
      <c r="H14" s="40">
        <v>0</v>
      </c>
      <c r="I14" s="41">
        <v>0</v>
      </c>
      <c r="J14" s="41">
        <f t="shared" si="4"/>
        <v>0</v>
      </c>
      <c r="K14" s="40">
        <v>0</v>
      </c>
      <c r="L14" s="40">
        <v>0</v>
      </c>
      <c r="M14" s="41">
        <v>0</v>
      </c>
      <c r="N14" s="41">
        <f t="shared" si="5"/>
        <v>0</v>
      </c>
      <c r="O14" s="41">
        <f t="shared" si="2"/>
        <v>377.28500000000003</v>
      </c>
      <c r="P14" s="41">
        <f t="shared" si="2"/>
        <v>377.28500000000003</v>
      </c>
      <c r="Q14" s="41">
        <v>0</v>
      </c>
      <c r="R14" s="41">
        <f t="shared" si="6"/>
        <v>754.57</v>
      </c>
    </row>
    <row r="15" spans="1:19" ht="30" x14ac:dyDescent="0.25">
      <c r="A15" s="512"/>
      <c r="B15" s="20" t="s">
        <v>235</v>
      </c>
      <c r="C15" s="40">
        <v>0</v>
      </c>
      <c r="D15" s="41">
        <v>0</v>
      </c>
      <c r="E15" s="41">
        <v>0</v>
      </c>
      <c r="F15" s="41">
        <f t="shared" si="3"/>
        <v>0</v>
      </c>
      <c r="G15" s="40">
        <v>377.58100000000002</v>
      </c>
      <c r="H15" s="40">
        <v>377.58100000000002</v>
      </c>
      <c r="I15" s="41">
        <v>0</v>
      </c>
      <c r="J15" s="41">
        <f t="shared" si="4"/>
        <v>755.16200000000003</v>
      </c>
      <c r="K15" s="40">
        <v>0</v>
      </c>
      <c r="L15" s="40">
        <v>0</v>
      </c>
      <c r="M15" s="41">
        <v>0</v>
      </c>
      <c r="N15" s="41">
        <f t="shared" si="5"/>
        <v>0</v>
      </c>
      <c r="O15" s="41">
        <f t="shared" si="2"/>
        <v>377.58100000000002</v>
      </c>
      <c r="P15" s="41">
        <f t="shared" si="2"/>
        <v>377.58100000000002</v>
      </c>
      <c r="Q15" s="41">
        <v>0</v>
      </c>
      <c r="R15" s="41">
        <f t="shared" si="6"/>
        <v>755.16200000000003</v>
      </c>
    </row>
    <row r="16" spans="1:19" s="39" customFormat="1" ht="30" x14ac:dyDescent="0.25">
      <c r="A16" s="513"/>
      <c r="B16" s="20" t="s">
        <v>236</v>
      </c>
      <c r="C16" s="40"/>
      <c r="D16" s="41"/>
      <c r="E16" s="41">
        <v>0</v>
      </c>
      <c r="F16" s="41">
        <f t="shared" si="3"/>
        <v>0</v>
      </c>
      <c r="G16" s="40"/>
      <c r="H16" s="40"/>
      <c r="I16" s="41">
        <v>0</v>
      </c>
      <c r="J16" s="41">
        <f t="shared" si="4"/>
        <v>0</v>
      </c>
      <c r="K16" s="40">
        <v>382.60700000000003</v>
      </c>
      <c r="L16" s="40">
        <v>382.60700000000003</v>
      </c>
      <c r="M16" s="41">
        <v>0</v>
      </c>
      <c r="N16" s="41">
        <f t="shared" si="5"/>
        <v>765.21400000000006</v>
      </c>
      <c r="O16" s="41">
        <f t="shared" si="2"/>
        <v>382.60700000000003</v>
      </c>
      <c r="P16" s="41">
        <f t="shared" si="2"/>
        <v>382.60700000000003</v>
      </c>
      <c r="Q16" s="41">
        <v>0</v>
      </c>
      <c r="R16" s="41">
        <f t="shared" si="6"/>
        <v>765.21400000000006</v>
      </c>
    </row>
    <row r="17" spans="1:18" ht="30" x14ac:dyDescent="0.25">
      <c r="A17" s="511" t="s">
        <v>72</v>
      </c>
      <c r="B17" s="20" t="s">
        <v>237</v>
      </c>
      <c r="C17" s="40">
        <v>383.08699999999999</v>
      </c>
      <c r="D17" s="41">
        <v>383.08699999999999</v>
      </c>
      <c r="E17" s="41">
        <v>0</v>
      </c>
      <c r="F17" s="41">
        <f t="shared" si="3"/>
        <v>766.17399999999998</v>
      </c>
      <c r="G17" s="40">
        <v>0</v>
      </c>
      <c r="H17" s="40">
        <v>0</v>
      </c>
      <c r="I17" s="41">
        <v>0</v>
      </c>
      <c r="J17" s="41">
        <f t="shared" si="4"/>
        <v>0</v>
      </c>
      <c r="K17" s="40">
        <v>0</v>
      </c>
      <c r="L17" s="40">
        <v>0</v>
      </c>
      <c r="M17" s="41">
        <v>0</v>
      </c>
      <c r="N17" s="41">
        <f t="shared" si="5"/>
        <v>0</v>
      </c>
      <c r="O17" s="41">
        <f t="shared" si="2"/>
        <v>383.08699999999999</v>
      </c>
      <c r="P17" s="41">
        <f t="shared" si="2"/>
        <v>383.08699999999999</v>
      </c>
      <c r="Q17" s="41">
        <v>0</v>
      </c>
      <c r="R17" s="41">
        <f t="shared" si="6"/>
        <v>766.17399999999998</v>
      </c>
    </row>
    <row r="18" spans="1:18" ht="30" x14ac:dyDescent="0.25">
      <c r="A18" s="512"/>
      <c r="B18" s="20" t="s">
        <v>238</v>
      </c>
      <c r="C18" s="40">
        <v>0</v>
      </c>
      <c r="D18" s="41">
        <v>0</v>
      </c>
      <c r="E18" s="41">
        <v>0</v>
      </c>
      <c r="F18" s="41">
        <f t="shared" si="3"/>
        <v>0</v>
      </c>
      <c r="G18" s="40">
        <v>386.27499999999998</v>
      </c>
      <c r="H18" s="40">
        <v>386.27499999999998</v>
      </c>
      <c r="I18" s="41">
        <v>0</v>
      </c>
      <c r="J18" s="41">
        <f t="shared" si="4"/>
        <v>772.55</v>
      </c>
      <c r="K18" s="40">
        <v>0</v>
      </c>
      <c r="L18" s="40">
        <v>0</v>
      </c>
      <c r="M18" s="41">
        <v>0</v>
      </c>
      <c r="N18" s="41">
        <f t="shared" si="5"/>
        <v>0</v>
      </c>
      <c r="O18" s="41">
        <f t="shared" si="2"/>
        <v>386.27499999999998</v>
      </c>
      <c r="P18" s="41">
        <f t="shared" si="2"/>
        <v>386.27499999999998</v>
      </c>
      <c r="Q18" s="41">
        <v>0</v>
      </c>
      <c r="R18" s="41">
        <f t="shared" si="6"/>
        <v>772.55</v>
      </c>
    </row>
    <row r="19" spans="1:18" s="39" customFormat="1" ht="30" x14ac:dyDescent="0.25">
      <c r="A19" s="513"/>
      <c r="B19" s="20" t="s">
        <v>239</v>
      </c>
      <c r="C19" s="40"/>
      <c r="D19" s="41"/>
      <c r="E19" s="41">
        <v>0</v>
      </c>
      <c r="F19" s="41">
        <f t="shared" si="3"/>
        <v>0</v>
      </c>
      <c r="G19" s="40"/>
      <c r="H19" s="40"/>
      <c r="I19" s="41">
        <v>0</v>
      </c>
      <c r="J19" s="41">
        <f t="shared" si="4"/>
        <v>0</v>
      </c>
      <c r="K19" s="40">
        <v>382.12599999999998</v>
      </c>
      <c r="L19" s="40">
        <v>382.12599999999998</v>
      </c>
      <c r="M19" s="41">
        <v>0</v>
      </c>
      <c r="N19" s="41">
        <f t="shared" si="5"/>
        <v>764.25199999999995</v>
      </c>
      <c r="O19" s="41">
        <f t="shared" si="2"/>
        <v>382.12599999999998</v>
      </c>
      <c r="P19" s="41">
        <f t="shared" si="2"/>
        <v>382.12599999999998</v>
      </c>
      <c r="Q19" s="41">
        <v>0</v>
      </c>
      <c r="R19" s="41">
        <f t="shared" si="6"/>
        <v>764.25199999999995</v>
      </c>
    </row>
    <row r="20" spans="1:18" ht="30" x14ac:dyDescent="0.25">
      <c r="A20" s="511" t="s">
        <v>74</v>
      </c>
      <c r="B20" s="20" t="s">
        <v>240</v>
      </c>
      <c r="C20" s="40">
        <v>387.84100000000001</v>
      </c>
      <c r="D20" s="41">
        <v>387.84100000000001</v>
      </c>
      <c r="E20" s="41">
        <v>0</v>
      </c>
      <c r="F20" s="41">
        <f t="shared" si="3"/>
        <v>775.68200000000002</v>
      </c>
      <c r="G20" s="40">
        <v>0</v>
      </c>
      <c r="H20" s="40">
        <v>0</v>
      </c>
      <c r="I20" s="41">
        <v>0</v>
      </c>
      <c r="J20" s="41">
        <f t="shared" si="4"/>
        <v>0</v>
      </c>
      <c r="K20" s="40">
        <v>0</v>
      </c>
      <c r="L20" s="40">
        <v>0</v>
      </c>
      <c r="M20" s="41">
        <v>0</v>
      </c>
      <c r="N20" s="41">
        <v>0</v>
      </c>
      <c r="O20" s="41">
        <f t="shared" si="2"/>
        <v>387.84100000000001</v>
      </c>
      <c r="P20" s="41">
        <f t="shared" si="2"/>
        <v>387.84100000000001</v>
      </c>
      <c r="Q20" s="41">
        <v>0</v>
      </c>
      <c r="R20" s="41">
        <f t="shared" si="6"/>
        <v>775.68200000000002</v>
      </c>
    </row>
    <row r="21" spans="1:18" ht="30" x14ac:dyDescent="0.25">
      <c r="A21" s="512"/>
      <c r="B21" s="20" t="s">
        <v>241</v>
      </c>
      <c r="C21" s="40">
        <v>0</v>
      </c>
      <c r="D21" s="41">
        <v>0</v>
      </c>
      <c r="E21" s="41">
        <v>0</v>
      </c>
      <c r="F21" s="41">
        <f t="shared" si="3"/>
        <v>0</v>
      </c>
      <c r="G21" s="40">
        <v>383.947</v>
      </c>
      <c r="H21" s="40">
        <v>383.947</v>
      </c>
      <c r="I21" s="41">
        <v>0</v>
      </c>
      <c r="J21" s="41">
        <f t="shared" si="4"/>
        <v>767.89400000000001</v>
      </c>
      <c r="K21" s="40">
        <v>0</v>
      </c>
      <c r="L21" s="40">
        <v>0</v>
      </c>
      <c r="M21" s="41">
        <v>0</v>
      </c>
      <c r="N21" s="41"/>
      <c r="O21" s="41">
        <f t="shared" si="2"/>
        <v>383.947</v>
      </c>
      <c r="P21" s="41">
        <f t="shared" si="2"/>
        <v>383.947</v>
      </c>
      <c r="Q21" s="41">
        <v>0</v>
      </c>
      <c r="R21" s="41">
        <f t="shared" si="6"/>
        <v>767.89400000000001</v>
      </c>
    </row>
    <row r="22" spans="1:18" s="39" customFormat="1" ht="30" x14ac:dyDescent="0.25">
      <c r="A22" s="513"/>
      <c r="B22" s="20" t="s">
        <v>242</v>
      </c>
      <c r="C22" s="40"/>
      <c r="D22" s="41"/>
      <c r="E22" s="41">
        <v>0</v>
      </c>
      <c r="F22" s="41">
        <f t="shared" si="3"/>
        <v>0</v>
      </c>
      <c r="G22" s="40"/>
      <c r="H22" s="40"/>
      <c r="I22" s="41">
        <v>0</v>
      </c>
      <c r="J22" s="41">
        <f t="shared" si="4"/>
        <v>0</v>
      </c>
      <c r="K22" s="40">
        <v>389.06400000000002</v>
      </c>
      <c r="L22" s="40">
        <v>389.06400000000002</v>
      </c>
      <c r="M22" s="41">
        <v>0</v>
      </c>
      <c r="N22" s="41">
        <f t="shared" si="5"/>
        <v>778.12800000000004</v>
      </c>
      <c r="O22" s="41">
        <f t="shared" si="2"/>
        <v>389.06400000000002</v>
      </c>
      <c r="P22" s="41">
        <f t="shared" si="2"/>
        <v>389.06400000000002</v>
      </c>
      <c r="Q22" s="41">
        <v>0</v>
      </c>
      <c r="R22" s="41">
        <f t="shared" si="6"/>
        <v>778.12800000000004</v>
      </c>
    </row>
    <row r="23" spans="1:18" ht="30" x14ac:dyDescent="0.25">
      <c r="A23" s="511" t="s">
        <v>75</v>
      </c>
      <c r="B23" s="20" t="s">
        <v>243</v>
      </c>
      <c r="C23" s="40">
        <v>385.10700000000003</v>
      </c>
      <c r="D23" s="41">
        <v>385.10700000000003</v>
      </c>
      <c r="E23" s="41">
        <v>0</v>
      </c>
      <c r="F23" s="41">
        <f t="shared" si="3"/>
        <v>770.21400000000006</v>
      </c>
      <c r="G23" s="40">
        <v>0</v>
      </c>
      <c r="H23" s="40">
        <v>0</v>
      </c>
      <c r="I23" s="41">
        <v>0</v>
      </c>
      <c r="J23" s="41">
        <f t="shared" si="4"/>
        <v>0</v>
      </c>
      <c r="K23" s="40">
        <v>0</v>
      </c>
      <c r="L23" s="40">
        <v>0</v>
      </c>
      <c r="M23" s="41">
        <v>0</v>
      </c>
      <c r="N23" s="41">
        <f t="shared" si="5"/>
        <v>0</v>
      </c>
      <c r="O23" s="41">
        <f t="shared" si="2"/>
        <v>385.10700000000003</v>
      </c>
      <c r="P23" s="41">
        <f t="shared" si="2"/>
        <v>385.10700000000003</v>
      </c>
      <c r="Q23" s="41">
        <v>0</v>
      </c>
      <c r="R23" s="41">
        <f t="shared" si="6"/>
        <v>770.21400000000006</v>
      </c>
    </row>
    <row r="24" spans="1:18" ht="30" x14ac:dyDescent="0.25">
      <c r="A24" s="512"/>
      <c r="B24" s="20" t="s">
        <v>244</v>
      </c>
      <c r="C24" s="40">
        <v>0</v>
      </c>
      <c r="D24" s="41">
        <v>0</v>
      </c>
      <c r="E24" s="41">
        <v>0</v>
      </c>
      <c r="F24" s="41">
        <f t="shared" si="3"/>
        <v>0</v>
      </c>
      <c r="G24" s="40">
        <v>381.15100000000001</v>
      </c>
      <c r="H24" s="40">
        <v>381.15100000000001</v>
      </c>
      <c r="I24" s="41">
        <v>0</v>
      </c>
      <c r="J24" s="41">
        <f t="shared" si="4"/>
        <v>762.30200000000002</v>
      </c>
      <c r="K24" s="40">
        <v>0</v>
      </c>
      <c r="L24" s="40">
        <v>0</v>
      </c>
      <c r="M24" s="41">
        <v>0</v>
      </c>
      <c r="N24" s="41">
        <f t="shared" si="5"/>
        <v>0</v>
      </c>
      <c r="O24" s="41">
        <f t="shared" si="2"/>
        <v>381.15100000000001</v>
      </c>
      <c r="P24" s="41">
        <f t="shared" si="2"/>
        <v>381.15100000000001</v>
      </c>
      <c r="Q24" s="41">
        <v>0</v>
      </c>
      <c r="R24" s="41">
        <f t="shared" si="6"/>
        <v>762.30200000000002</v>
      </c>
    </row>
    <row r="25" spans="1:18" ht="30" x14ac:dyDescent="0.25">
      <c r="A25" s="513"/>
      <c r="B25" s="20" t="s">
        <v>245</v>
      </c>
      <c r="C25" s="40">
        <v>0</v>
      </c>
      <c r="D25" s="41">
        <v>0</v>
      </c>
      <c r="E25" s="41">
        <v>0</v>
      </c>
      <c r="F25" s="41">
        <f t="shared" si="3"/>
        <v>0</v>
      </c>
      <c r="G25" s="40">
        <v>0</v>
      </c>
      <c r="H25" s="40">
        <v>0</v>
      </c>
      <c r="I25" s="41">
        <v>0</v>
      </c>
      <c r="J25" s="41">
        <f t="shared" si="4"/>
        <v>0</v>
      </c>
      <c r="K25" s="40">
        <v>379.71100000000001</v>
      </c>
      <c r="L25" s="40">
        <v>379.71100000000001</v>
      </c>
      <c r="M25" s="41">
        <v>0</v>
      </c>
      <c r="N25" s="41">
        <f t="shared" si="5"/>
        <v>759.42200000000003</v>
      </c>
      <c r="O25" s="41">
        <f t="shared" si="2"/>
        <v>379.71100000000001</v>
      </c>
      <c r="P25" s="41">
        <f t="shared" si="2"/>
        <v>379.71100000000001</v>
      </c>
      <c r="Q25" s="41">
        <v>0</v>
      </c>
      <c r="R25" s="41">
        <f t="shared" si="6"/>
        <v>759.42200000000003</v>
      </c>
    </row>
    <row r="26" spans="1:18" ht="30" x14ac:dyDescent="0.25">
      <c r="A26" s="511" t="s">
        <v>78</v>
      </c>
      <c r="B26" s="20" t="s">
        <v>246</v>
      </c>
      <c r="C26" s="40">
        <v>507.024</v>
      </c>
      <c r="D26" s="41">
        <v>507.024</v>
      </c>
      <c r="E26" s="41">
        <v>0</v>
      </c>
      <c r="F26" s="41">
        <f t="shared" si="3"/>
        <v>1014.048</v>
      </c>
      <c r="G26" s="40">
        <v>0</v>
      </c>
      <c r="H26" s="40">
        <v>0</v>
      </c>
      <c r="I26" s="41">
        <v>0</v>
      </c>
      <c r="J26" s="41">
        <f t="shared" si="4"/>
        <v>0</v>
      </c>
      <c r="K26" s="40">
        <v>0</v>
      </c>
      <c r="L26" s="40">
        <v>0</v>
      </c>
      <c r="M26" s="41">
        <v>0</v>
      </c>
      <c r="N26" s="41">
        <f t="shared" si="5"/>
        <v>0</v>
      </c>
      <c r="O26" s="41">
        <f t="shared" si="2"/>
        <v>507.024</v>
      </c>
      <c r="P26" s="41">
        <f t="shared" si="2"/>
        <v>507.024</v>
      </c>
      <c r="Q26" s="41">
        <v>0</v>
      </c>
      <c r="R26" s="41">
        <f t="shared" si="6"/>
        <v>1014.048</v>
      </c>
    </row>
    <row r="27" spans="1:18" ht="30" x14ac:dyDescent="0.25">
      <c r="A27" s="512"/>
      <c r="B27" s="20" t="s">
        <v>247</v>
      </c>
      <c r="C27" s="40">
        <v>0</v>
      </c>
      <c r="D27" s="41">
        <v>0</v>
      </c>
      <c r="E27" s="41">
        <v>0</v>
      </c>
      <c r="F27" s="41">
        <f t="shared" si="3"/>
        <v>0</v>
      </c>
      <c r="G27" s="40">
        <v>387.37799999999999</v>
      </c>
      <c r="H27" s="40">
        <v>387.37799999999999</v>
      </c>
      <c r="I27" s="41">
        <v>0</v>
      </c>
      <c r="J27" s="41">
        <f t="shared" si="4"/>
        <v>774.75599999999997</v>
      </c>
      <c r="K27" s="40">
        <v>0</v>
      </c>
      <c r="L27" s="40">
        <v>0</v>
      </c>
      <c r="M27" s="41">
        <v>0</v>
      </c>
      <c r="N27" s="41">
        <f t="shared" si="5"/>
        <v>0</v>
      </c>
      <c r="O27" s="41">
        <f t="shared" si="2"/>
        <v>387.37799999999999</v>
      </c>
      <c r="P27" s="41">
        <f t="shared" si="2"/>
        <v>387.37799999999999</v>
      </c>
      <c r="Q27" s="41">
        <v>0</v>
      </c>
      <c r="R27" s="41">
        <f t="shared" si="6"/>
        <v>774.75599999999997</v>
      </c>
    </row>
    <row r="28" spans="1:18" ht="30" x14ac:dyDescent="0.25">
      <c r="A28" s="513"/>
      <c r="B28" s="20" t="s">
        <v>248</v>
      </c>
      <c r="C28" s="40">
        <v>0</v>
      </c>
      <c r="D28" s="40">
        <v>0</v>
      </c>
      <c r="E28" s="41">
        <v>0</v>
      </c>
      <c r="F28" s="41">
        <f t="shared" si="3"/>
        <v>0</v>
      </c>
      <c r="G28" s="40">
        <v>0</v>
      </c>
      <c r="H28" s="40">
        <v>0</v>
      </c>
      <c r="I28" s="41">
        <v>0</v>
      </c>
      <c r="J28" s="41">
        <f t="shared" si="4"/>
        <v>0</v>
      </c>
      <c r="K28" s="40">
        <v>385.78199999999998</v>
      </c>
      <c r="L28" s="40">
        <v>385.78199999999998</v>
      </c>
      <c r="M28" s="41">
        <v>0</v>
      </c>
      <c r="N28" s="41">
        <f t="shared" si="5"/>
        <v>771.56399999999996</v>
      </c>
      <c r="O28" s="41">
        <f t="shared" si="2"/>
        <v>385.78199999999998</v>
      </c>
      <c r="P28" s="41">
        <f t="shared" si="2"/>
        <v>385.78199999999998</v>
      </c>
      <c r="Q28" s="41">
        <v>0</v>
      </c>
      <c r="R28" s="41">
        <f t="shared" si="6"/>
        <v>771.56399999999996</v>
      </c>
    </row>
    <row r="29" spans="1:18" ht="16.5" customHeight="1" thickBot="1" x14ac:dyDescent="0.3">
      <c r="A29" s="485" t="s">
        <v>35</v>
      </c>
      <c r="B29" s="486"/>
      <c r="C29" s="42">
        <f>SUM(C12:C28)</f>
        <v>2839.7829999999999</v>
      </c>
      <c r="D29" s="42">
        <f t="shared" ref="D29:Q29" si="7">SUM(D12:D28)</f>
        <v>2839.7829999999999</v>
      </c>
      <c r="E29" s="42">
        <f t="shared" si="7"/>
        <v>0</v>
      </c>
      <c r="F29" s="42">
        <f t="shared" si="7"/>
        <v>5679.5659999999998</v>
      </c>
      <c r="G29" s="42">
        <f t="shared" si="7"/>
        <v>2715.7710000000002</v>
      </c>
      <c r="H29" s="42">
        <f t="shared" si="7"/>
        <v>2715.7710000000002</v>
      </c>
      <c r="I29" s="42">
        <f t="shared" si="7"/>
        <v>0</v>
      </c>
      <c r="J29" s="42">
        <f t="shared" si="7"/>
        <v>5431.5420000000004</v>
      </c>
      <c r="K29" s="42">
        <f t="shared" si="7"/>
        <v>2718.7290000000003</v>
      </c>
      <c r="L29" s="42">
        <f t="shared" si="7"/>
        <v>2718.7290000000003</v>
      </c>
      <c r="M29" s="42">
        <f t="shared" si="7"/>
        <v>0</v>
      </c>
      <c r="N29" s="42">
        <f t="shared" si="7"/>
        <v>5437.4580000000005</v>
      </c>
      <c r="O29" s="42">
        <f t="shared" si="7"/>
        <v>8274.2830000000013</v>
      </c>
      <c r="P29" s="42">
        <f t="shared" si="7"/>
        <v>8274.2830000000013</v>
      </c>
      <c r="Q29" s="42">
        <f t="shared" si="7"/>
        <v>0</v>
      </c>
      <c r="R29" s="41">
        <f t="shared" si="6"/>
        <v>16548.565999999999</v>
      </c>
    </row>
    <row r="30" spans="1:18" ht="30" customHeight="1" x14ac:dyDescent="0.25">
      <c r="A30" s="487" t="s">
        <v>89</v>
      </c>
      <c r="B30" s="488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48"/>
      <c r="R30" s="28"/>
    </row>
    <row r="31" spans="1:18" ht="46.5" customHeight="1" x14ac:dyDescent="0.25">
      <c r="A31" s="51" t="s">
        <v>81</v>
      </c>
      <c r="B31" s="20" t="s">
        <v>221</v>
      </c>
      <c r="C31" s="3">
        <v>14619.916999999999</v>
      </c>
      <c r="D31" s="3">
        <v>14619.916999999999</v>
      </c>
      <c r="E31" s="3">
        <v>0</v>
      </c>
      <c r="F31" s="3">
        <f>C31+D31</f>
        <v>29239.833999999999</v>
      </c>
      <c r="G31" s="3">
        <v>14743.929</v>
      </c>
      <c r="H31" s="3">
        <v>14743.929</v>
      </c>
      <c r="I31" s="3">
        <v>0</v>
      </c>
      <c r="J31" s="3">
        <f>G31+H31</f>
        <v>29487.858</v>
      </c>
      <c r="K31" s="3">
        <v>11615.784</v>
      </c>
      <c r="L31" s="3">
        <v>11615.784</v>
      </c>
      <c r="M31" s="3">
        <v>0</v>
      </c>
      <c r="N31" s="3">
        <f>K31+L31</f>
        <v>23231.567999999999</v>
      </c>
      <c r="O31" s="3">
        <f>G31+K31+C31</f>
        <v>40979.629999999997</v>
      </c>
      <c r="P31" s="3">
        <f>H31+L31+D31</f>
        <v>40979.629999999997</v>
      </c>
      <c r="Q31" s="3">
        <v>0</v>
      </c>
      <c r="R31" s="3">
        <f>J31+N31+F31</f>
        <v>81959.259999999995</v>
      </c>
    </row>
    <row r="32" spans="1:18" ht="23.25" customHeight="1" thickBot="1" x14ac:dyDescent="0.3">
      <c r="A32" s="485" t="s">
        <v>35</v>
      </c>
      <c r="B32" s="486"/>
      <c r="C32" s="29">
        <f>C31</f>
        <v>14619.916999999999</v>
      </c>
      <c r="D32" s="29">
        <f t="shared" ref="D32:R32" si="8">D31</f>
        <v>14619.916999999999</v>
      </c>
      <c r="E32" s="29">
        <f t="shared" si="8"/>
        <v>0</v>
      </c>
      <c r="F32" s="29">
        <f t="shared" si="8"/>
        <v>29239.833999999999</v>
      </c>
      <c r="G32" s="29">
        <f t="shared" si="8"/>
        <v>14743.929</v>
      </c>
      <c r="H32" s="29">
        <f t="shared" si="8"/>
        <v>14743.929</v>
      </c>
      <c r="I32" s="29">
        <f t="shared" si="8"/>
        <v>0</v>
      </c>
      <c r="J32" s="29">
        <f t="shared" si="8"/>
        <v>29487.858</v>
      </c>
      <c r="K32" s="29">
        <f t="shared" si="8"/>
        <v>11615.784</v>
      </c>
      <c r="L32" s="29">
        <f t="shared" si="8"/>
        <v>11615.784</v>
      </c>
      <c r="M32" s="29">
        <f t="shared" si="8"/>
        <v>0</v>
      </c>
      <c r="N32" s="29">
        <f t="shared" si="8"/>
        <v>23231.567999999999</v>
      </c>
      <c r="O32" s="29">
        <f t="shared" si="8"/>
        <v>40979.629999999997</v>
      </c>
      <c r="P32" s="29">
        <f t="shared" si="8"/>
        <v>40979.629999999997</v>
      </c>
      <c r="Q32" s="29">
        <f t="shared" si="8"/>
        <v>0</v>
      </c>
      <c r="R32" s="29">
        <f t="shared" si="8"/>
        <v>81959.259999999995</v>
      </c>
    </row>
    <row r="33" spans="1:18" ht="33.75" customHeight="1" x14ac:dyDescent="0.25">
      <c r="A33" s="487" t="s">
        <v>91</v>
      </c>
      <c r="B33" s="48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48"/>
      <c r="R33" s="28"/>
    </row>
    <row r="34" spans="1:18" ht="47.25" customHeight="1" x14ac:dyDescent="0.25">
      <c r="A34" s="51" t="s">
        <v>81</v>
      </c>
      <c r="B34" s="20" t="s">
        <v>92</v>
      </c>
      <c r="C34" s="3">
        <v>0</v>
      </c>
      <c r="D34" s="3">
        <v>0</v>
      </c>
      <c r="E34" s="3">
        <v>0</v>
      </c>
      <c r="F34" s="3">
        <f>C34+D34</f>
        <v>0</v>
      </c>
      <c r="G34" s="3">
        <v>0</v>
      </c>
      <c r="H34" s="3">
        <v>0</v>
      </c>
      <c r="I34" s="3">
        <v>0</v>
      </c>
      <c r="J34" s="3">
        <f>G34+H34</f>
        <v>0</v>
      </c>
      <c r="K34" s="3">
        <v>3125.1869999999999</v>
      </c>
      <c r="L34" s="3">
        <v>3125.1869999999999</v>
      </c>
      <c r="M34" s="3">
        <v>0</v>
      </c>
      <c r="N34" s="3">
        <f>K34+L34</f>
        <v>6250.3739999999998</v>
      </c>
      <c r="O34" s="3">
        <f>G34+K34+C34</f>
        <v>3125.1869999999999</v>
      </c>
      <c r="P34" s="3">
        <f>H34+L34+D34</f>
        <v>3125.1869999999999</v>
      </c>
      <c r="Q34" s="3">
        <f>I34+M34+E34</f>
        <v>0</v>
      </c>
      <c r="R34" s="3">
        <f>J34+N34+F34</f>
        <v>6250.3739999999998</v>
      </c>
    </row>
    <row r="35" spans="1:18" ht="23.25" customHeight="1" thickBot="1" x14ac:dyDescent="0.3">
      <c r="A35" s="485" t="s">
        <v>35</v>
      </c>
      <c r="B35" s="486"/>
      <c r="C35" s="29">
        <f>C34</f>
        <v>0</v>
      </c>
      <c r="D35" s="29">
        <f t="shared" ref="D35:R35" si="9">D34</f>
        <v>0</v>
      </c>
      <c r="E35" s="29">
        <f t="shared" si="9"/>
        <v>0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3125.1869999999999</v>
      </c>
      <c r="L35" s="29">
        <f t="shared" si="9"/>
        <v>3125.1869999999999</v>
      </c>
      <c r="M35" s="29">
        <f t="shared" si="9"/>
        <v>0</v>
      </c>
      <c r="N35" s="29">
        <f t="shared" si="9"/>
        <v>6250.3739999999998</v>
      </c>
      <c r="O35" s="29">
        <f t="shared" si="9"/>
        <v>3125.1869999999999</v>
      </c>
      <c r="P35" s="29">
        <f t="shared" si="9"/>
        <v>3125.1869999999999</v>
      </c>
      <c r="Q35" s="29">
        <f t="shared" si="9"/>
        <v>0</v>
      </c>
      <c r="R35" s="29">
        <f t="shared" si="9"/>
        <v>6250.3739999999998</v>
      </c>
    </row>
    <row r="36" spans="1:18" ht="15.75" thickBot="1" x14ac:dyDescent="0.3"/>
    <row r="37" spans="1:18" ht="29.25" customHeight="1" x14ac:dyDescent="0.25">
      <c r="A37" s="521" t="s">
        <v>29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3"/>
    </row>
    <row r="38" spans="1:18" s="33" customFormat="1" ht="30" customHeight="1" thickBot="1" x14ac:dyDescent="0.3">
      <c r="A38" s="514" t="s">
        <v>56</v>
      </c>
      <c r="B38" s="515"/>
      <c r="C38" s="31">
        <f>C41</f>
        <v>12254.23</v>
      </c>
      <c r="D38" s="31">
        <f t="shared" ref="D38:R38" si="10">D41</f>
        <v>107116.5</v>
      </c>
      <c r="E38" s="31">
        <f t="shared" si="10"/>
        <v>0</v>
      </c>
      <c r="F38" s="31">
        <f t="shared" si="10"/>
        <v>119370.73</v>
      </c>
      <c r="G38" s="31">
        <f t="shared" si="10"/>
        <v>980</v>
      </c>
      <c r="H38" s="31">
        <f t="shared" si="10"/>
        <v>263690.09999999998</v>
      </c>
      <c r="I38" s="31">
        <f t="shared" si="10"/>
        <v>0</v>
      </c>
      <c r="J38" s="31">
        <f t="shared" si="10"/>
        <v>264670.09999999998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13234.23</v>
      </c>
      <c r="P38" s="31">
        <f t="shared" si="10"/>
        <v>370806.6</v>
      </c>
      <c r="Q38" s="31">
        <f t="shared" si="10"/>
        <v>0</v>
      </c>
      <c r="R38" s="31">
        <f t="shared" si="10"/>
        <v>384040.82999999996</v>
      </c>
    </row>
    <row r="39" spans="1:18" ht="36" customHeight="1" x14ac:dyDescent="0.25">
      <c r="A39" s="526" t="s">
        <v>84</v>
      </c>
      <c r="B39" s="5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7"/>
      <c r="R39" s="25"/>
    </row>
    <row r="40" spans="1:18" ht="45" x14ac:dyDescent="0.25">
      <c r="A40" s="51" t="s">
        <v>81</v>
      </c>
      <c r="B40" s="20" t="s">
        <v>83</v>
      </c>
      <c r="C40" s="3">
        <v>12254.23</v>
      </c>
      <c r="D40" s="3">
        <v>107116.5</v>
      </c>
      <c r="E40" s="3">
        <v>0</v>
      </c>
      <c r="F40" s="3">
        <f>C40+D40</f>
        <v>119370.73</v>
      </c>
      <c r="G40" s="3">
        <v>980</v>
      </c>
      <c r="H40" s="3">
        <v>263690.09999999998</v>
      </c>
      <c r="I40" s="3">
        <v>0</v>
      </c>
      <c r="J40" s="3">
        <f>G40+H40</f>
        <v>264670.09999999998</v>
      </c>
      <c r="K40" s="3">
        <v>0</v>
      </c>
      <c r="L40" s="3">
        <v>0</v>
      </c>
      <c r="M40" s="3">
        <v>0</v>
      </c>
      <c r="N40" s="3">
        <v>0</v>
      </c>
      <c r="O40" s="3">
        <f>C40+G40</f>
        <v>13234.23</v>
      </c>
      <c r="P40" s="3">
        <f>D40+H40</f>
        <v>370806.6</v>
      </c>
      <c r="Q40" s="3">
        <f>E40+I40</f>
        <v>0</v>
      </c>
      <c r="R40" s="3">
        <f>F40+J40</f>
        <v>384040.82999999996</v>
      </c>
    </row>
    <row r="41" spans="1:18" ht="15.75" thickBot="1" x14ac:dyDescent="0.3">
      <c r="A41" s="485" t="s">
        <v>35</v>
      </c>
      <c r="B41" s="486"/>
      <c r="C41" s="29">
        <f>C40</f>
        <v>12254.23</v>
      </c>
      <c r="D41" s="29">
        <f t="shared" ref="D41:R41" si="11">D40</f>
        <v>107116.5</v>
      </c>
      <c r="E41" s="29">
        <f t="shared" si="11"/>
        <v>0</v>
      </c>
      <c r="F41" s="29">
        <f t="shared" si="11"/>
        <v>119370.73</v>
      </c>
      <c r="G41" s="29">
        <f t="shared" si="11"/>
        <v>980</v>
      </c>
      <c r="H41" s="29">
        <f t="shared" si="11"/>
        <v>263690.09999999998</v>
      </c>
      <c r="I41" s="29">
        <f t="shared" si="11"/>
        <v>0</v>
      </c>
      <c r="J41" s="29">
        <f t="shared" si="11"/>
        <v>264670.09999999998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13234.23</v>
      </c>
      <c r="P41" s="29">
        <f t="shared" si="11"/>
        <v>370806.6</v>
      </c>
      <c r="Q41" s="29">
        <f t="shared" si="11"/>
        <v>0</v>
      </c>
      <c r="R41" s="29">
        <f t="shared" si="11"/>
        <v>384040.82999999996</v>
      </c>
    </row>
    <row r="42" spans="1:18" ht="27" customHeight="1" x14ac:dyDescent="0.25">
      <c r="A42" s="521" t="s">
        <v>30</v>
      </c>
      <c r="B42" s="522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3"/>
    </row>
    <row r="43" spans="1:18" s="33" customFormat="1" ht="33" customHeight="1" thickBot="1" x14ac:dyDescent="0.3">
      <c r="A43" s="514" t="s">
        <v>56</v>
      </c>
      <c r="B43" s="515"/>
      <c r="C43" s="31">
        <f>C67+C74</f>
        <v>7981.9559999999992</v>
      </c>
      <c r="D43" s="31">
        <f t="shared" ref="D43:R43" si="12">D67+D74</f>
        <v>71837.600999999995</v>
      </c>
      <c r="E43" s="31">
        <f t="shared" si="12"/>
        <v>0</v>
      </c>
      <c r="F43" s="31">
        <f t="shared" si="12"/>
        <v>79819.557000000001</v>
      </c>
      <c r="G43" s="31">
        <f>G67+G74</f>
        <v>9128.0689999999995</v>
      </c>
      <c r="H43" s="31">
        <f>H67+H74</f>
        <v>82152.624000000011</v>
      </c>
      <c r="I43" s="31">
        <f t="shared" si="12"/>
        <v>0</v>
      </c>
      <c r="J43" s="31">
        <f t="shared" si="12"/>
        <v>91280.692999999999</v>
      </c>
      <c r="K43" s="31">
        <f t="shared" si="12"/>
        <v>9128.0689999999995</v>
      </c>
      <c r="L43" s="31">
        <f t="shared" si="12"/>
        <v>82152.624000000011</v>
      </c>
      <c r="M43" s="31">
        <f t="shared" si="12"/>
        <v>0</v>
      </c>
      <c r="N43" s="31">
        <f t="shared" si="12"/>
        <v>91280.692999999999</v>
      </c>
      <c r="O43" s="31">
        <f t="shared" si="12"/>
        <v>26238.094000000001</v>
      </c>
      <c r="P43" s="31">
        <f t="shared" si="12"/>
        <v>236142.84899999999</v>
      </c>
      <c r="Q43" s="31">
        <f t="shared" si="12"/>
        <v>0</v>
      </c>
      <c r="R43" s="31">
        <f t="shared" si="12"/>
        <v>262380.94300000003</v>
      </c>
    </row>
    <row r="44" spans="1:18" x14ac:dyDescent="0.25">
      <c r="A44" s="526" t="s">
        <v>38</v>
      </c>
      <c r="B44" s="5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28.5" customHeight="1" x14ac:dyDescent="0.25">
      <c r="A45" s="526" t="s">
        <v>87</v>
      </c>
      <c r="B45" s="52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7"/>
      <c r="R45" s="25"/>
    </row>
    <row r="46" spans="1:18" s="17" customFormat="1" ht="28.5" customHeight="1" x14ac:dyDescent="0.25">
      <c r="A46" s="530" t="s">
        <v>81</v>
      </c>
      <c r="B46" s="20" t="s">
        <v>98</v>
      </c>
      <c r="C46" s="38">
        <v>516.00900000000001</v>
      </c>
      <c r="D46" s="38">
        <v>4644.0829999999996</v>
      </c>
      <c r="E46" s="38">
        <v>0</v>
      </c>
      <c r="F46" s="38">
        <f>C46+D46</f>
        <v>5160.0919999999996</v>
      </c>
      <c r="G46" s="45">
        <v>0</v>
      </c>
      <c r="H46" s="45">
        <v>0</v>
      </c>
      <c r="I46" s="38">
        <v>0</v>
      </c>
      <c r="J46" s="45">
        <v>0</v>
      </c>
      <c r="K46" s="45">
        <v>0</v>
      </c>
      <c r="L46" s="45">
        <v>0</v>
      </c>
      <c r="M46" s="38">
        <v>0</v>
      </c>
      <c r="N46" s="45">
        <v>0</v>
      </c>
      <c r="O46" s="44">
        <f t="shared" ref="O46:R66" si="13">C46+G46+K46</f>
        <v>516.00900000000001</v>
      </c>
      <c r="P46" s="44">
        <f t="shared" si="13"/>
        <v>4644.0829999999996</v>
      </c>
      <c r="Q46" s="44">
        <f t="shared" si="13"/>
        <v>0</v>
      </c>
      <c r="R46" s="44">
        <f t="shared" si="13"/>
        <v>5160.0919999999996</v>
      </c>
    </row>
    <row r="47" spans="1:18" s="17" customFormat="1" ht="28.5" customHeight="1" x14ac:dyDescent="0.25">
      <c r="A47" s="531"/>
      <c r="B47" s="20" t="s">
        <v>99</v>
      </c>
      <c r="C47" s="38">
        <v>198.87200000000001</v>
      </c>
      <c r="D47" s="38">
        <v>1789.8530000000001</v>
      </c>
      <c r="E47" s="38">
        <v>0</v>
      </c>
      <c r="F47" s="38">
        <f>C47+D47</f>
        <v>1988.7250000000001</v>
      </c>
      <c r="G47" s="45">
        <v>0</v>
      </c>
      <c r="H47" s="45">
        <v>0</v>
      </c>
      <c r="I47" s="38">
        <v>0</v>
      </c>
      <c r="J47" s="45">
        <v>0</v>
      </c>
      <c r="K47" s="45">
        <v>0</v>
      </c>
      <c r="L47" s="45">
        <v>0</v>
      </c>
      <c r="M47" s="38">
        <v>0</v>
      </c>
      <c r="N47" s="45">
        <v>0</v>
      </c>
      <c r="O47" s="44">
        <f t="shared" si="13"/>
        <v>198.87200000000001</v>
      </c>
      <c r="P47" s="44">
        <f t="shared" si="13"/>
        <v>1789.8530000000001</v>
      </c>
      <c r="Q47" s="44">
        <f t="shared" si="13"/>
        <v>0</v>
      </c>
      <c r="R47" s="44">
        <f t="shared" si="13"/>
        <v>1988.7250000000001</v>
      </c>
    </row>
    <row r="48" spans="1:18" s="17" customFormat="1" ht="28.5" customHeight="1" x14ac:dyDescent="0.25">
      <c r="A48" s="532"/>
      <c r="B48" s="20" t="s">
        <v>96</v>
      </c>
      <c r="C48" s="38">
        <v>0</v>
      </c>
      <c r="D48" s="38">
        <v>0</v>
      </c>
      <c r="E48" s="38">
        <v>0</v>
      </c>
      <c r="F48" s="38">
        <f>C48+D48</f>
        <v>0</v>
      </c>
      <c r="G48" s="44">
        <f>C46+C47</f>
        <v>714.88100000000009</v>
      </c>
      <c r="H48" s="44">
        <f>D46+D47</f>
        <v>6433.9359999999997</v>
      </c>
      <c r="I48" s="44">
        <f>E46+E47</f>
        <v>0</v>
      </c>
      <c r="J48" s="44">
        <f>F46+F47</f>
        <v>7148.817</v>
      </c>
      <c r="K48" s="44">
        <f>G48</f>
        <v>714.88100000000009</v>
      </c>
      <c r="L48" s="44">
        <f>H48</f>
        <v>6433.9359999999997</v>
      </c>
      <c r="M48" s="44">
        <f>I48</f>
        <v>0</v>
      </c>
      <c r="N48" s="44">
        <f>J48</f>
        <v>7148.817</v>
      </c>
      <c r="O48" s="44">
        <f t="shared" si="13"/>
        <v>1429.7620000000002</v>
      </c>
      <c r="P48" s="44">
        <f t="shared" si="13"/>
        <v>12867.871999999999</v>
      </c>
      <c r="Q48" s="44">
        <f t="shared" si="13"/>
        <v>0</v>
      </c>
      <c r="R48" s="44">
        <f t="shared" si="13"/>
        <v>14297.634</v>
      </c>
    </row>
    <row r="49" spans="1:18" ht="26.25" customHeight="1" x14ac:dyDescent="0.25">
      <c r="A49" s="511" t="s">
        <v>70</v>
      </c>
      <c r="B49" s="20" t="s">
        <v>71</v>
      </c>
      <c r="C49" s="44">
        <v>81.789000000000001</v>
      </c>
      <c r="D49" s="44">
        <v>736.101</v>
      </c>
      <c r="E49" s="44">
        <v>0</v>
      </c>
      <c r="F49" s="44">
        <f>C49+D49</f>
        <v>817.89</v>
      </c>
      <c r="G49" s="45">
        <v>0</v>
      </c>
      <c r="H49" s="45">
        <v>0</v>
      </c>
      <c r="I49" s="44">
        <v>0</v>
      </c>
      <c r="J49" s="45">
        <v>0</v>
      </c>
      <c r="K49" s="45">
        <v>0</v>
      </c>
      <c r="L49" s="45">
        <v>0</v>
      </c>
      <c r="M49" s="44">
        <v>0</v>
      </c>
      <c r="N49" s="45">
        <v>0</v>
      </c>
      <c r="O49" s="44">
        <f t="shared" si="13"/>
        <v>81.789000000000001</v>
      </c>
      <c r="P49" s="44">
        <f t="shared" si="13"/>
        <v>736.101</v>
      </c>
      <c r="Q49" s="44">
        <f t="shared" si="13"/>
        <v>0</v>
      </c>
      <c r="R49" s="44">
        <f t="shared" si="13"/>
        <v>817.89</v>
      </c>
    </row>
    <row r="50" spans="1:18" ht="30" x14ac:dyDescent="0.25">
      <c r="A50" s="512"/>
      <c r="B50" s="20" t="s">
        <v>100</v>
      </c>
      <c r="C50" s="44">
        <v>33.252000000000002</v>
      </c>
      <c r="D50" s="44">
        <v>299.27199999999999</v>
      </c>
      <c r="E50" s="44">
        <v>0</v>
      </c>
      <c r="F50" s="44">
        <f>C50+D50</f>
        <v>332.524</v>
      </c>
      <c r="G50" s="45">
        <v>0</v>
      </c>
      <c r="H50" s="45">
        <v>0</v>
      </c>
      <c r="I50" s="44">
        <v>0</v>
      </c>
      <c r="J50" s="45">
        <v>0</v>
      </c>
      <c r="K50" s="45">
        <v>0</v>
      </c>
      <c r="L50" s="45">
        <v>0</v>
      </c>
      <c r="M50" s="44">
        <v>0</v>
      </c>
      <c r="N50" s="45">
        <v>0</v>
      </c>
      <c r="O50" s="44">
        <f t="shared" si="13"/>
        <v>33.252000000000002</v>
      </c>
      <c r="P50" s="44">
        <f t="shared" si="13"/>
        <v>299.27199999999999</v>
      </c>
      <c r="Q50" s="44">
        <f t="shared" si="13"/>
        <v>0</v>
      </c>
      <c r="R50" s="44">
        <f t="shared" si="13"/>
        <v>332.524</v>
      </c>
    </row>
    <row r="51" spans="1:18" ht="30" x14ac:dyDescent="0.25">
      <c r="A51" s="513"/>
      <c r="B51" s="20" t="s">
        <v>96</v>
      </c>
      <c r="C51" s="44">
        <v>0</v>
      </c>
      <c r="D51" s="44">
        <v>0</v>
      </c>
      <c r="E51" s="44">
        <v>0</v>
      </c>
      <c r="F51" s="44">
        <v>0</v>
      </c>
      <c r="G51" s="44">
        <f>C49+C50</f>
        <v>115.041</v>
      </c>
      <c r="H51" s="44">
        <f>D49+D50</f>
        <v>1035.373</v>
      </c>
      <c r="I51" s="44">
        <f>E49+E50</f>
        <v>0</v>
      </c>
      <c r="J51" s="44">
        <f>F49+F50</f>
        <v>1150.414</v>
      </c>
      <c r="K51" s="44">
        <f>G51</f>
        <v>115.041</v>
      </c>
      <c r="L51" s="44">
        <f>H51</f>
        <v>1035.373</v>
      </c>
      <c r="M51" s="44">
        <f>I51</f>
        <v>0</v>
      </c>
      <c r="N51" s="44">
        <f>J51</f>
        <v>1150.414</v>
      </c>
      <c r="O51" s="44">
        <f t="shared" si="13"/>
        <v>230.08199999999999</v>
      </c>
      <c r="P51" s="44">
        <f t="shared" si="13"/>
        <v>2070.7460000000001</v>
      </c>
      <c r="Q51" s="44">
        <f t="shared" si="13"/>
        <v>0</v>
      </c>
      <c r="R51" s="44">
        <f t="shared" si="13"/>
        <v>2300.828</v>
      </c>
    </row>
    <row r="52" spans="1:18" ht="30" x14ac:dyDescent="0.25">
      <c r="A52" s="511" t="s">
        <v>72</v>
      </c>
      <c r="B52" s="20" t="s">
        <v>73</v>
      </c>
      <c r="C52" s="44">
        <v>116.755</v>
      </c>
      <c r="D52" s="44">
        <v>1050.7929999999999</v>
      </c>
      <c r="E52" s="44">
        <v>0</v>
      </c>
      <c r="F52" s="44">
        <f t="shared" ref="F52:F62" si="14">C52+D52</f>
        <v>1167.5479999999998</v>
      </c>
      <c r="G52" s="45">
        <v>0</v>
      </c>
      <c r="H52" s="45">
        <v>0</v>
      </c>
      <c r="I52" s="44">
        <v>0</v>
      </c>
      <c r="J52" s="45">
        <v>0</v>
      </c>
      <c r="K52" s="45">
        <v>0</v>
      </c>
      <c r="L52" s="45">
        <v>0</v>
      </c>
      <c r="M52" s="44">
        <v>0</v>
      </c>
      <c r="N52" s="45">
        <v>0</v>
      </c>
      <c r="O52" s="44">
        <f t="shared" si="13"/>
        <v>116.755</v>
      </c>
      <c r="P52" s="44">
        <f t="shared" si="13"/>
        <v>1050.7929999999999</v>
      </c>
      <c r="Q52" s="44">
        <f t="shared" si="13"/>
        <v>0</v>
      </c>
      <c r="R52" s="44">
        <f t="shared" si="13"/>
        <v>1167.5479999999998</v>
      </c>
    </row>
    <row r="53" spans="1:18" ht="30" x14ac:dyDescent="0.25">
      <c r="A53" s="512"/>
      <c r="B53" s="20" t="s">
        <v>101</v>
      </c>
      <c r="C53" s="44">
        <v>68.77</v>
      </c>
      <c r="D53" s="44">
        <v>618.928</v>
      </c>
      <c r="E53" s="44">
        <v>0</v>
      </c>
      <c r="F53" s="44">
        <f t="shared" si="14"/>
        <v>687.69799999999998</v>
      </c>
      <c r="G53" s="45">
        <v>0</v>
      </c>
      <c r="H53" s="45">
        <v>0</v>
      </c>
      <c r="I53" s="44">
        <v>0</v>
      </c>
      <c r="J53" s="45">
        <v>0</v>
      </c>
      <c r="K53" s="45">
        <v>0</v>
      </c>
      <c r="L53" s="45">
        <v>0</v>
      </c>
      <c r="M53" s="44">
        <v>0</v>
      </c>
      <c r="N53" s="45">
        <v>0</v>
      </c>
      <c r="O53" s="44">
        <f t="shared" si="13"/>
        <v>68.77</v>
      </c>
      <c r="P53" s="44">
        <f t="shared" si="13"/>
        <v>618.928</v>
      </c>
      <c r="Q53" s="44">
        <f t="shared" si="13"/>
        <v>0</v>
      </c>
      <c r="R53" s="44">
        <f t="shared" si="13"/>
        <v>687.69799999999998</v>
      </c>
    </row>
    <row r="54" spans="1:18" ht="30" x14ac:dyDescent="0.25">
      <c r="A54" s="513"/>
      <c r="B54" s="20" t="s">
        <v>96</v>
      </c>
      <c r="C54" s="44">
        <v>0</v>
      </c>
      <c r="D54" s="44">
        <v>0</v>
      </c>
      <c r="E54" s="44">
        <v>0</v>
      </c>
      <c r="F54" s="44">
        <v>0</v>
      </c>
      <c r="G54" s="44">
        <f>C52+C53</f>
        <v>185.52499999999998</v>
      </c>
      <c r="H54" s="44">
        <f>D52+D53</f>
        <v>1669.721</v>
      </c>
      <c r="I54" s="44">
        <f>E52+E53</f>
        <v>0</v>
      </c>
      <c r="J54" s="44">
        <f>F52+F53</f>
        <v>1855.2459999999996</v>
      </c>
      <c r="K54" s="44">
        <f>G54</f>
        <v>185.52499999999998</v>
      </c>
      <c r="L54" s="44">
        <f>H54</f>
        <v>1669.721</v>
      </c>
      <c r="M54" s="44">
        <f>I54</f>
        <v>0</v>
      </c>
      <c r="N54" s="44">
        <f>J54</f>
        <v>1855.2459999999996</v>
      </c>
      <c r="O54" s="44">
        <f t="shared" si="13"/>
        <v>371.04999999999995</v>
      </c>
      <c r="P54" s="44">
        <f t="shared" si="13"/>
        <v>3339.442</v>
      </c>
      <c r="Q54" s="44">
        <f t="shared" si="13"/>
        <v>0</v>
      </c>
      <c r="R54" s="44">
        <f t="shared" si="13"/>
        <v>3710.4919999999993</v>
      </c>
    </row>
    <row r="55" spans="1:18" ht="45" x14ac:dyDescent="0.25">
      <c r="A55" s="511" t="s">
        <v>74</v>
      </c>
      <c r="B55" s="20" t="s">
        <v>76</v>
      </c>
      <c r="C55" s="44">
        <v>180.721</v>
      </c>
      <c r="D55" s="44">
        <v>1626.4849999999999</v>
      </c>
      <c r="E55" s="44">
        <v>0</v>
      </c>
      <c r="F55" s="44">
        <f t="shared" si="14"/>
        <v>1807.2059999999999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3"/>
        <v>180.721</v>
      </c>
      <c r="P55" s="44">
        <f t="shared" si="13"/>
        <v>1626.4849999999999</v>
      </c>
      <c r="Q55" s="44">
        <f t="shared" si="13"/>
        <v>0</v>
      </c>
      <c r="R55" s="44">
        <f t="shared" si="13"/>
        <v>1807.2059999999999</v>
      </c>
    </row>
    <row r="56" spans="1:18" ht="45" x14ac:dyDescent="0.25">
      <c r="A56" s="512"/>
      <c r="B56" s="20" t="s">
        <v>102</v>
      </c>
      <c r="C56" s="44">
        <v>97.846999999999994</v>
      </c>
      <c r="D56" s="44">
        <v>880.62400000000002</v>
      </c>
      <c r="E56" s="44">
        <v>0</v>
      </c>
      <c r="F56" s="44">
        <f t="shared" si="14"/>
        <v>978.471</v>
      </c>
      <c r="G56" s="45">
        <v>0</v>
      </c>
      <c r="H56" s="45">
        <v>0</v>
      </c>
      <c r="I56" s="44">
        <v>0</v>
      </c>
      <c r="J56" s="45">
        <v>0</v>
      </c>
      <c r="K56" s="45">
        <v>0</v>
      </c>
      <c r="L56" s="45">
        <v>0</v>
      </c>
      <c r="M56" s="44">
        <v>0</v>
      </c>
      <c r="N56" s="45">
        <v>0</v>
      </c>
      <c r="O56" s="44">
        <f t="shared" si="13"/>
        <v>97.846999999999994</v>
      </c>
      <c r="P56" s="44">
        <f t="shared" si="13"/>
        <v>880.62400000000002</v>
      </c>
      <c r="Q56" s="44">
        <f t="shared" si="13"/>
        <v>0</v>
      </c>
      <c r="R56" s="44">
        <f t="shared" si="13"/>
        <v>978.471</v>
      </c>
    </row>
    <row r="57" spans="1:18" ht="30" x14ac:dyDescent="0.25">
      <c r="A57" s="513"/>
      <c r="B57" s="20" t="s">
        <v>96</v>
      </c>
      <c r="C57" s="44">
        <v>0</v>
      </c>
      <c r="D57" s="44">
        <v>0</v>
      </c>
      <c r="E57" s="44">
        <v>0</v>
      </c>
      <c r="F57" s="44">
        <v>0</v>
      </c>
      <c r="G57" s="44">
        <f>C55+C56</f>
        <v>278.56799999999998</v>
      </c>
      <c r="H57" s="44">
        <f>D55+D56</f>
        <v>2507.1089999999999</v>
      </c>
      <c r="I57" s="44">
        <f>E55+E56</f>
        <v>0</v>
      </c>
      <c r="J57" s="44">
        <f>F55+F56</f>
        <v>2785.6769999999997</v>
      </c>
      <c r="K57" s="44">
        <f>G57</f>
        <v>278.56799999999998</v>
      </c>
      <c r="L57" s="44">
        <f>H57</f>
        <v>2507.1089999999999</v>
      </c>
      <c r="M57" s="44">
        <f>I57</f>
        <v>0</v>
      </c>
      <c r="N57" s="44">
        <f>J57</f>
        <v>2785.6769999999997</v>
      </c>
      <c r="O57" s="44">
        <f t="shared" si="13"/>
        <v>557.13599999999997</v>
      </c>
      <c r="P57" s="44">
        <f t="shared" si="13"/>
        <v>5014.2179999999998</v>
      </c>
      <c r="Q57" s="44">
        <f t="shared" si="13"/>
        <v>0</v>
      </c>
      <c r="R57" s="44">
        <f t="shared" si="13"/>
        <v>5571.3539999999994</v>
      </c>
    </row>
    <row r="58" spans="1:18" ht="30" x14ac:dyDescent="0.25">
      <c r="A58" s="511" t="s">
        <v>75</v>
      </c>
      <c r="B58" s="20" t="s">
        <v>77</v>
      </c>
      <c r="C58" s="44">
        <v>116.98099999999999</v>
      </c>
      <c r="D58" s="44">
        <v>1052.8309999999999</v>
      </c>
      <c r="E58" s="44">
        <v>0</v>
      </c>
      <c r="F58" s="44">
        <f t="shared" si="14"/>
        <v>1169.8119999999999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3"/>
        <v>116.98099999999999</v>
      </c>
      <c r="P58" s="44">
        <f t="shared" si="13"/>
        <v>1052.8309999999999</v>
      </c>
      <c r="Q58" s="44">
        <f t="shared" si="13"/>
        <v>0</v>
      </c>
      <c r="R58" s="44">
        <f t="shared" si="13"/>
        <v>1169.8119999999999</v>
      </c>
    </row>
    <row r="59" spans="1:18" ht="30" x14ac:dyDescent="0.25">
      <c r="A59" s="512"/>
      <c r="B59" s="20" t="s">
        <v>103</v>
      </c>
      <c r="C59" s="44">
        <v>42.78</v>
      </c>
      <c r="D59" s="44">
        <v>385.01600000000002</v>
      </c>
      <c r="E59" s="44">
        <v>0</v>
      </c>
      <c r="F59" s="44">
        <f t="shared" si="14"/>
        <v>427.79600000000005</v>
      </c>
      <c r="G59" s="45">
        <v>0</v>
      </c>
      <c r="H59" s="45">
        <v>0</v>
      </c>
      <c r="I59" s="44">
        <v>0</v>
      </c>
      <c r="J59" s="45">
        <v>0</v>
      </c>
      <c r="K59" s="45">
        <v>0</v>
      </c>
      <c r="L59" s="45">
        <v>0</v>
      </c>
      <c r="M59" s="44">
        <v>0</v>
      </c>
      <c r="N59" s="45">
        <v>0</v>
      </c>
      <c r="O59" s="44">
        <f t="shared" si="13"/>
        <v>42.78</v>
      </c>
      <c r="P59" s="44">
        <f t="shared" si="13"/>
        <v>385.01600000000002</v>
      </c>
      <c r="Q59" s="44">
        <f t="shared" si="13"/>
        <v>0</v>
      </c>
      <c r="R59" s="44">
        <f t="shared" si="13"/>
        <v>427.79600000000005</v>
      </c>
    </row>
    <row r="60" spans="1:18" ht="30" x14ac:dyDescent="0.25">
      <c r="A60" s="513"/>
      <c r="B60" s="20" t="s">
        <v>96</v>
      </c>
      <c r="C60" s="44">
        <v>0</v>
      </c>
      <c r="D60" s="44">
        <v>0</v>
      </c>
      <c r="E60" s="44">
        <v>0</v>
      </c>
      <c r="F60" s="44">
        <v>0</v>
      </c>
      <c r="G60" s="44">
        <f>C58+C59</f>
        <v>159.761</v>
      </c>
      <c r="H60" s="44">
        <f>D58+D59</f>
        <v>1437.847</v>
      </c>
      <c r="I60" s="44">
        <f>E58+E59</f>
        <v>0</v>
      </c>
      <c r="J60" s="44">
        <f>F58+F59</f>
        <v>1597.6079999999999</v>
      </c>
      <c r="K60" s="44">
        <f>G60</f>
        <v>159.761</v>
      </c>
      <c r="L60" s="44">
        <f>H60</f>
        <v>1437.847</v>
      </c>
      <c r="M60" s="44">
        <f>I60</f>
        <v>0</v>
      </c>
      <c r="N60" s="44">
        <f>J60</f>
        <v>1597.6079999999999</v>
      </c>
      <c r="O60" s="44">
        <f t="shared" si="13"/>
        <v>319.52199999999999</v>
      </c>
      <c r="P60" s="44">
        <f t="shared" si="13"/>
        <v>2875.694</v>
      </c>
      <c r="Q60" s="44">
        <f t="shared" si="13"/>
        <v>0</v>
      </c>
      <c r="R60" s="44">
        <f t="shared" si="13"/>
        <v>3195.2159999999999</v>
      </c>
    </row>
    <row r="61" spans="1:18" ht="30" x14ac:dyDescent="0.25">
      <c r="A61" s="511" t="s">
        <v>78</v>
      </c>
      <c r="B61" s="20" t="s">
        <v>86</v>
      </c>
      <c r="C61" s="44">
        <v>103.69</v>
      </c>
      <c r="D61" s="44">
        <v>933.20600000000002</v>
      </c>
      <c r="E61" s="44">
        <v>0</v>
      </c>
      <c r="F61" s="44">
        <f t="shared" si="14"/>
        <v>1036.896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3"/>
        <v>103.69</v>
      </c>
      <c r="P61" s="44">
        <f t="shared" si="13"/>
        <v>933.20600000000002</v>
      </c>
      <c r="Q61" s="44">
        <f t="shared" si="13"/>
        <v>0</v>
      </c>
      <c r="R61" s="44">
        <f t="shared" si="13"/>
        <v>1036.896</v>
      </c>
    </row>
    <row r="62" spans="1:18" ht="30" x14ac:dyDescent="0.25">
      <c r="A62" s="512"/>
      <c r="B62" s="20" t="s">
        <v>104</v>
      </c>
      <c r="C62" s="44">
        <v>61.695999999999998</v>
      </c>
      <c r="D62" s="44">
        <v>555.26400000000001</v>
      </c>
      <c r="E62" s="44">
        <v>0</v>
      </c>
      <c r="F62" s="44">
        <f t="shared" si="14"/>
        <v>616.96</v>
      </c>
      <c r="G62" s="45">
        <v>0</v>
      </c>
      <c r="H62" s="45">
        <v>0</v>
      </c>
      <c r="I62" s="44">
        <v>0</v>
      </c>
      <c r="J62" s="45">
        <v>0</v>
      </c>
      <c r="K62" s="45">
        <v>0</v>
      </c>
      <c r="L62" s="45">
        <v>0</v>
      </c>
      <c r="M62" s="44">
        <v>0</v>
      </c>
      <c r="N62" s="45">
        <v>0</v>
      </c>
      <c r="O62" s="44">
        <f t="shared" si="13"/>
        <v>61.695999999999998</v>
      </c>
      <c r="P62" s="44">
        <f t="shared" si="13"/>
        <v>555.26400000000001</v>
      </c>
      <c r="Q62" s="44">
        <f t="shared" si="13"/>
        <v>0</v>
      </c>
      <c r="R62" s="44">
        <f t="shared" si="13"/>
        <v>616.96</v>
      </c>
    </row>
    <row r="63" spans="1:18" ht="30" x14ac:dyDescent="0.25">
      <c r="A63" s="513"/>
      <c r="B63" s="20" t="s">
        <v>96</v>
      </c>
      <c r="C63" s="44">
        <v>0</v>
      </c>
      <c r="D63" s="44">
        <v>0</v>
      </c>
      <c r="E63" s="44">
        <v>0</v>
      </c>
      <c r="F63" s="44">
        <v>0</v>
      </c>
      <c r="G63" s="44">
        <f>C61+C62</f>
        <v>165.386</v>
      </c>
      <c r="H63" s="44">
        <f>D61+D62</f>
        <v>1488.47</v>
      </c>
      <c r="I63" s="44">
        <f>E61+E62</f>
        <v>0</v>
      </c>
      <c r="J63" s="44">
        <f>F61+F62</f>
        <v>1653.856</v>
      </c>
      <c r="K63" s="44">
        <f>G63</f>
        <v>165.386</v>
      </c>
      <c r="L63" s="44">
        <f>H63</f>
        <v>1488.47</v>
      </c>
      <c r="M63" s="44">
        <f>I63</f>
        <v>0</v>
      </c>
      <c r="N63" s="44">
        <f>J63</f>
        <v>1653.856</v>
      </c>
      <c r="O63" s="44">
        <f>C63+G63+K63</f>
        <v>330.77199999999999</v>
      </c>
      <c r="P63" s="44">
        <f t="shared" si="13"/>
        <v>2976.94</v>
      </c>
      <c r="Q63" s="44">
        <f t="shared" si="13"/>
        <v>0</v>
      </c>
      <c r="R63" s="44">
        <f t="shared" si="13"/>
        <v>3307.712</v>
      </c>
    </row>
    <row r="64" spans="1:18" ht="45" x14ac:dyDescent="0.25">
      <c r="A64" s="511" t="s">
        <v>79</v>
      </c>
      <c r="B64" s="20" t="s">
        <v>80</v>
      </c>
      <c r="C64" s="46">
        <v>123.702</v>
      </c>
      <c r="D64" s="44">
        <v>1113.3219999999999</v>
      </c>
      <c r="E64" s="44">
        <v>0</v>
      </c>
      <c r="F64" s="44">
        <f>C64+D64</f>
        <v>1237.0239999999999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3"/>
        <v>123.702</v>
      </c>
      <c r="P64" s="44">
        <f t="shared" si="13"/>
        <v>1113.3219999999999</v>
      </c>
      <c r="Q64" s="44">
        <f t="shared" si="13"/>
        <v>0</v>
      </c>
      <c r="R64" s="44">
        <f t="shared" si="13"/>
        <v>1237.0239999999999</v>
      </c>
    </row>
    <row r="65" spans="1:18" ht="30" x14ac:dyDescent="0.25">
      <c r="A65" s="512"/>
      <c r="B65" s="20" t="s">
        <v>105</v>
      </c>
      <c r="C65" s="44">
        <v>72.531999999999996</v>
      </c>
      <c r="D65" s="44">
        <v>652.78399999999999</v>
      </c>
      <c r="E65" s="44">
        <v>0</v>
      </c>
      <c r="F65" s="44">
        <f>C65+D65</f>
        <v>725.31600000000003</v>
      </c>
      <c r="G65" s="45">
        <v>0</v>
      </c>
      <c r="H65" s="45">
        <v>0</v>
      </c>
      <c r="I65" s="44">
        <v>0</v>
      </c>
      <c r="J65" s="45">
        <v>0</v>
      </c>
      <c r="K65" s="45">
        <v>0</v>
      </c>
      <c r="L65" s="45">
        <v>0</v>
      </c>
      <c r="M65" s="44">
        <v>0</v>
      </c>
      <c r="N65" s="45">
        <v>0</v>
      </c>
      <c r="O65" s="44">
        <f t="shared" si="13"/>
        <v>72.531999999999996</v>
      </c>
      <c r="P65" s="44">
        <f t="shared" si="13"/>
        <v>652.78399999999999</v>
      </c>
      <c r="Q65" s="44">
        <f t="shared" si="13"/>
        <v>0</v>
      </c>
      <c r="R65" s="44">
        <f t="shared" si="13"/>
        <v>725.31600000000003</v>
      </c>
    </row>
    <row r="66" spans="1:18" ht="30" x14ac:dyDescent="0.25">
      <c r="A66" s="513"/>
      <c r="B66" s="20" t="s">
        <v>96</v>
      </c>
      <c r="C66" s="44">
        <v>0</v>
      </c>
      <c r="D66" s="44">
        <v>0</v>
      </c>
      <c r="E66" s="44">
        <v>0</v>
      </c>
      <c r="F66" s="44">
        <v>0</v>
      </c>
      <c r="G66" s="46">
        <f>C64+C65</f>
        <v>196.23399999999998</v>
      </c>
      <c r="H66" s="46">
        <f>D64+D65</f>
        <v>1766.1059999999998</v>
      </c>
      <c r="I66" s="46">
        <f>E64+E65</f>
        <v>0</v>
      </c>
      <c r="J66" s="46">
        <f>F64+F65</f>
        <v>1962.34</v>
      </c>
      <c r="K66" s="46">
        <f>G66</f>
        <v>196.23399999999998</v>
      </c>
      <c r="L66" s="46">
        <f>H66</f>
        <v>1766.1059999999998</v>
      </c>
      <c r="M66" s="46">
        <f>I66</f>
        <v>0</v>
      </c>
      <c r="N66" s="46">
        <f>J66</f>
        <v>1962.34</v>
      </c>
      <c r="O66" s="44">
        <f t="shared" si="13"/>
        <v>392.46799999999996</v>
      </c>
      <c r="P66" s="44">
        <f t="shared" si="13"/>
        <v>3532.2119999999995</v>
      </c>
      <c r="Q66" s="44">
        <f t="shared" si="13"/>
        <v>0</v>
      </c>
      <c r="R66" s="44">
        <f t="shared" si="13"/>
        <v>3924.68</v>
      </c>
    </row>
    <row r="67" spans="1:18" ht="23.25" customHeight="1" thickBot="1" x14ac:dyDescent="0.3">
      <c r="A67" s="485" t="s">
        <v>35</v>
      </c>
      <c r="B67" s="486"/>
      <c r="C67" s="29">
        <f>SUM(C46:C66)</f>
        <v>1815.396</v>
      </c>
      <c r="D67" s="29">
        <f t="shared" ref="D67:R67" si="15">SUM(D46:D66)</f>
        <v>16338.561999999998</v>
      </c>
      <c r="E67" s="29">
        <f t="shared" si="15"/>
        <v>0</v>
      </c>
      <c r="F67" s="29">
        <f t="shared" si="15"/>
        <v>18153.957999999999</v>
      </c>
      <c r="G67" s="29">
        <f t="shared" si="15"/>
        <v>1815.3959999999997</v>
      </c>
      <c r="H67" s="29">
        <f t="shared" si="15"/>
        <v>16338.561999999998</v>
      </c>
      <c r="I67" s="29">
        <f t="shared" si="15"/>
        <v>0</v>
      </c>
      <c r="J67" s="29">
        <f t="shared" si="15"/>
        <v>18153.957999999999</v>
      </c>
      <c r="K67" s="29">
        <f t="shared" si="15"/>
        <v>1815.3959999999997</v>
      </c>
      <c r="L67" s="29">
        <f t="shared" si="15"/>
        <v>16338.561999999998</v>
      </c>
      <c r="M67" s="29">
        <f t="shared" si="15"/>
        <v>0</v>
      </c>
      <c r="N67" s="29">
        <f t="shared" si="15"/>
        <v>18153.957999999999</v>
      </c>
      <c r="O67" s="29">
        <f t="shared" si="15"/>
        <v>5446.188000000001</v>
      </c>
      <c r="P67" s="29">
        <f t="shared" si="15"/>
        <v>49015.686000000002</v>
      </c>
      <c r="Q67" s="29">
        <f t="shared" si="15"/>
        <v>0</v>
      </c>
      <c r="R67" s="29">
        <f t="shared" si="15"/>
        <v>54461.873999999996</v>
      </c>
    </row>
    <row r="68" spans="1:18" ht="29.25" customHeight="1" x14ac:dyDescent="0.25">
      <c r="A68" s="487" t="s">
        <v>93</v>
      </c>
      <c r="B68" s="48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48"/>
      <c r="R68" s="28"/>
    </row>
    <row r="69" spans="1:18" ht="30" x14ac:dyDescent="0.25">
      <c r="A69" s="511" t="s">
        <v>94</v>
      </c>
      <c r="B69" s="20" t="s">
        <v>249</v>
      </c>
      <c r="C69" s="38">
        <v>456.4</v>
      </c>
      <c r="D69" s="38">
        <v>4107.6000000000004</v>
      </c>
      <c r="E69" s="38">
        <v>0</v>
      </c>
      <c r="F69" s="38">
        <f>C69+D69</f>
        <v>4564</v>
      </c>
      <c r="G69" s="23">
        <v>0</v>
      </c>
      <c r="H69" s="23">
        <v>0</v>
      </c>
      <c r="I69" s="38">
        <v>0</v>
      </c>
      <c r="J69" s="23">
        <v>0</v>
      </c>
      <c r="K69" s="23">
        <v>0</v>
      </c>
      <c r="L69" s="23">
        <v>0</v>
      </c>
      <c r="M69" s="38">
        <v>0</v>
      </c>
      <c r="N69" s="23">
        <v>0</v>
      </c>
      <c r="O69" s="38">
        <f t="shared" ref="O69:R73" si="16">C69+G69+K69</f>
        <v>456.4</v>
      </c>
      <c r="P69" s="38">
        <f t="shared" si="16"/>
        <v>4107.6000000000004</v>
      </c>
      <c r="Q69" s="38">
        <f t="shared" si="16"/>
        <v>0</v>
      </c>
      <c r="R69" s="38">
        <f t="shared" si="16"/>
        <v>4564</v>
      </c>
    </row>
    <row r="70" spans="1:18" ht="30" x14ac:dyDescent="0.25">
      <c r="A70" s="512"/>
      <c r="B70" s="21" t="s">
        <v>206</v>
      </c>
      <c r="C70" s="38">
        <v>458.33300000000003</v>
      </c>
      <c r="D70" s="38">
        <v>4125</v>
      </c>
      <c r="E70" s="38">
        <v>0</v>
      </c>
      <c r="F70" s="38">
        <f>C70+D70</f>
        <v>4583.3329999999996</v>
      </c>
      <c r="G70" s="23">
        <v>0</v>
      </c>
      <c r="H70" s="23">
        <v>0</v>
      </c>
      <c r="I70" s="38">
        <v>0</v>
      </c>
      <c r="J70" s="23">
        <v>0</v>
      </c>
      <c r="K70" s="23">
        <v>0</v>
      </c>
      <c r="L70" s="23">
        <v>0</v>
      </c>
      <c r="M70" s="38">
        <v>0</v>
      </c>
      <c r="N70" s="23">
        <v>0</v>
      </c>
      <c r="O70" s="38">
        <f t="shared" si="16"/>
        <v>458.33300000000003</v>
      </c>
      <c r="P70" s="38">
        <f t="shared" si="16"/>
        <v>4125</v>
      </c>
      <c r="Q70" s="38">
        <f t="shared" si="16"/>
        <v>0</v>
      </c>
      <c r="R70" s="38">
        <f t="shared" si="16"/>
        <v>4583.3329999999996</v>
      </c>
    </row>
    <row r="71" spans="1:18" ht="30" x14ac:dyDescent="0.25">
      <c r="A71" s="512"/>
      <c r="B71" s="83" t="s">
        <v>207</v>
      </c>
      <c r="C71" s="38">
        <v>452.77800000000002</v>
      </c>
      <c r="D71" s="38">
        <v>4075</v>
      </c>
      <c r="E71" s="38">
        <v>0</v>
      </c>
      <c r="F71" s="38">
        <f>C71+D71</f>
        <v>4527.7780000000002</v>
      </c>
      <c r="G71" s="45">
        <v>0</v>
      </c>
      <c r="H71" s="45">
        <v>0</v>
      </c>
      <c r="I71" s="38">
        <v>0</v>
      </c>
      <c r="J71" s="45">
        <v>0</v>
      </c>
      <c r="K71" s="45">
        <v>0</v>
      </c>
      <c r="L71" s="45">
        <v>0</v>
      </c>
      <c r="M71" s="38">
        <v>0</v>
      </c>
      <c r="N71" s="45">
        <v>0</v>
      </c>
      <c r="O71" s="38">
        <f t="shared" si="16"/>
        <v>452.77800000000002</v>
      </c>
      <c r="P71" s="38">
        <f t="shared" si="16"/>
        <v>4075</v>
      </c>
      <c r="Q71" s="38">
        <f t="shared" si="16"/>
        <v>0</v>
      </c>
      <c r="R71" s="38">
        <f t="shared" si="16"/>
        <v>4527.7780000000002</v>
      </c>
    </row>
    <row r="72" spans="1:18" ht="30" x14ac:dyDescent="0.25">
      <c r="A72" s="512"/>
      <c r="B72" s="20" t="s">
        <v>97</v>
      </c>
      <c r="C72" s="38">
        <v>1955.931</v>
      </c>
      <c r="D72" s="38">
        <v>17603.377</v>
      </c>
      <c r="E72" s="38">
        <v>0</v>
      </c>
      <c r="F72" s="38">
        <f>C72+D72</f>
        <v>19559.308000000001</v>
      </c>
      <c r="G72" s="45">
        <v>0</v>
      </c>
      <c r="H72" s="45">
        <v>0</v>
      </c>
      <c r="I72" s="38">
        <v>0</v>
      </c>
      <c r="J72" s="45">
        <v>0</v>
      </c>
      <c r="K72" s="45">
        <v>0</v>
      </c>
      <c r="L72" s="45">
        <v>0</v>
      </c>
      <c r="M72" s="38">
        <v>0</v>
      </c>
      <c r="N72" s="45">
        <v>0</v>
      </c>
      <c r="O72" s="38">
        <f t="shared" si="16"/>
        <v>1955.931</v>
      </c>
      <c r="P72" s="38">
        <f>D72+H72+L72</f>
        <v>17603.377</v>
      </c>
      <c r="Q72" s="38">
        <f>E72+I72+M72</f>
        <v>0</v>
      </c>
      <c r="R72" s="38">
        <f t="shared" si="16"/>
        <v>19559.308000000001</v>
      </c>
    </row>
    <row r="73" spans="1:18" ht="30" x14ac:dyDescent="0.25">
      <c r="A73" s="513"/>
      <c r="B73" s="20" t="s">
        <v>95</v>
      </c>
      <c r="C73" s="38">
        <v>2843.1179999999999</v>
      </c>
      <c r="D73" s="38">
        <v>25588.062000000002</v>
      </c>
      <c r="E73" s="38">
        <v>0</v>
      </c>
      <c r="F73" s="38">
        <f>C73+D73</f>
        <v>28431.18</v>
      </c>
      <c r="G73" s="38">
        <v>7312.6729999999998</v>
      </c>
      <c r="H73" s="38">
        <v>65814.062000000005</v>
      </c>
      <c r="I73" s="38">
        <v>0</v>
      </c>
      <c r="J73" s="38">
        <f>G73+H73</f>
        <v>73126.735000000001</v>
      </c>
      <c r="K73" s="38">
        <f>G73</f>
        <v>7312.6729999999998</v>
      </c>
      <c r="L73" s="38">
        <f>H73</f>
        <v>65814.062000000005</v>
      </c>
      <c r="M73" s="38">
        <f>I73</f>
        <v>0</v>
      </c>
      <c r="N73" s="38">
        <f>K73+L73</f>
        <v>73126.735000000001</v>
      </c>
      <c r="O73" s="38">
        <f t="shared" si="16"/>
        <v>17468.464</v>
      </c>
      <c r="P73" s="38">
        <f>D73+H73+L73</f>
        <v>157216.18600000002</v>
      </c>
      <c r="Q73" s="38">
        <f>E73+I73+M73</f>
        <v>0</v>
      </c>
      <c r="R73" s="38">
        <f t="shared" si="16"/>
        <v>174684.65000000002</v>
      </c>
    </row>
    <row r="74" spans="1:18" ht="15.75" thickBot="1" x14ac:dyDescent="0.3">
      <c r="A74" s="485" t="s">
        <v>35</v>
      </c>
      <c r="B74" s="486"/>
      <c r="C74" s="29">
        <f>SUM(C69:C73)</f>
        <v>6166.5599999999995</v>
      </c>
      <c r="D74" s="29">
        <f t="shared" ref="D74:R74" si="17">SUM(D69:D73)</f>
        <v>55499.039000000004</v>
      </c>
      <c r="E74" s="29">
        <f t="shared" si="17"/>
        <v>0</v>
      </c>
      <c r="F74" s="29">
        <f t="shared" si="17"/>
        <v>61665.599000000002</v>
      </c>
      <c r="G74" s="29">
        <f t="shared" si="17"/>
        <v>7312.6729999999998</v>
      </c>
      <c r="H74" s="29">
        <f t="shared" si="17"/>
        <v>65814.062000000005</v>
      </c>
      <c r="I74" s="29">
        <f t="shared" si="17"/>
        <v>0</v>
      </c>
      <c r="J74" s="29">
        <f t="shared" si="17"/>
        <v>73126.735000000001</v>
      </c>
      <c r="K74" s="29">
        <f t="shared" si="17"/>
        <v>7312.6729999999998</v>
      </c>
      <c r="L74" s="29">
        <f t="shared" si="17"/>
        <v>65814.062000000005</v>
      </c>
      <c r="M74" s="29">
        <f t="shared" si="17"/>
        <v>0</v>
      </c>
      <c r="N74" s="29">
        <f t="shared" si="17"/>
        <v>73126.735000000001</v>
      </c>
      <c r="O74" s="29">
        <f t="shared" si="17"/>
        <v>20791.905999999999</v>
      </c>
      <c r="P74" s="29">
        <f t="shared" si="17"/>
        <v>187127.163</v>
      </c>
      <c r="Q74" s="29">
        <f t="shared" si="17"/>
        <v>0</v>
      </c>
      <c r="R74" s="29">
        <f t="shared" si="17"/>
        <v>207919.06900000002</v>
      </c>
    </row>
    <row r="75" spans="1:18" ht="32.25" customHeight="1" x14ac:dyDescent="0.25">
      <c r="A75" s="533" t="s">
        <v>33</v>
      </c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5"/>
    </row>
    <row r="76" spans="1:18" ht="27" customHeight="1" thickBot="1" x14ac:dyDescent="0.3">
      <c r="A76" s="514" t="s">
        <v>56</v>
      </c>
      <c r="B76" s="515"/>
      <c r="C76" s="31">
        <f>C83</f>
        <v>2280.6459999999997</v>
      </c>
      <c r="D76" s="31">
        <f t="shared" ref="D76:Q76" si="18">D83</f>
        <v>5149.2039999999997</v>
      </c>
      <c r="E76" s="31">
        <f t="shared" si="18"/>
        <v>15376.61</v>
      </c>
      <c r="F76" s="31">
        <f t="shared" si="18"/>
        <v>22806.460000000003</v>
      </c>
      <c r="G76" s="31">
        <f t="shared" si="18"/>
        <v>2280.6459999999997</v>
      </c>
      <c r="H76" s="31">
        <f t="shared" si="18"/>
        <v>5149.2039999999997</v>
      </c>
      <c r="I76" s="31">
        <f t="shared" si="18"/>
        <v>15376.609</v>
      </c>
      <c r="J76" s="31">
        <f t="shared" si="18"/>
        <v>22806.458999999999</v>
      </c>
      <c r="K76" s="31">
        <f t="shared" si="18"/>
        <v>2280.6459999999997</v>
      </c>
      <c r="L76" s="31">
        <f t="shared" si="18"/>
        <v>5149.2039999999997</v>
      </c>
      <c r="M76" s="31">
        <f t="shared" si="18"/>
        <v>15376.609</v>
      </c>
      <c r="N76" s="31">
        <f t="shared" si="18"/>
        <v>22806.458999999999</v>
      </c>
      <c r="O76" s="31">
        <f t="shared" si="18"/>
        <v>6841.9380000000019</v>
      </c>
      <c r="P76" s="31">
        <f t="shared" si="18"/>
        <v>15447.611999999999</v>
      </c>
      <c r="Q76" s="31">
        <f t="shared" si="18"/>
        <v>46129.828000000001</v>
      </c>
      <c r="R76" s="31">
        <f>R83</f>
        <v>68419.377999999997</v>
      </c>
    </row>
    <row r="77" spans="1:18" x14ac:dyDescent="0.25">
      <c r="A77" s="526" t="s">
        <v>107</v>
      </c>
      <c r="B77" s="5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47"/>
      <c r="R77" s="25"/>
    </row>
    <row r="78" spans="1:18" x14ac:dyDescent="0.25">
      <c r="A78" s="52" t="s">
        <v>81</v>
      </c>
      <c r="B78" s="20" t="s">
        <v>108</v>
      </c>
      <c r="C78" s="3">
        <v>1025.741</v>
      </c>
      <c r="D78" s="3">
        <v>2315.9</v>
      </c>
      <c r="E78" s="3">
        <v>6915.7650000000003</v>
      </c>
      <c r="F78" s="3">
        <f>SUM(C78:E78)</f>
        <v>10257.406000000001</v>
      </c>
      <c r="G78" s="3">
        <v>1581.296</v>
      </c>
      <c r="H78" s="3">
        <v>3570.223</v>
      </c>
      <c r="I78" s="3">
        <v>10661.441000000001</v>
      </c>
      <c r="J78" s="3">
        <f>SUM(G78:I78)</f>
        <v>15812.960000000001</v>
      </c>
      <c r="K78" s="3">
        <v>1581.296</v>
      </c>
      <c r="L78" s="3">
        <v>3570.223</v>
      </c>
      <c r="M78" s="3">
        <v>10661.441000000001</v>
      </c>
      <c r="N78" s="3">
        <f>SUM(K78:M78)</f>
        <v>15812.960000000001</v>
      </c>
      <c r="O78" s="3">
        <f>C78+G78+K78</f>
        <v>4188.3330000000005</v>
      </c>
      <c r="P78" s="3">
        <f t="shared" ref="P78:Q82" si="19">D78+H78+L78</f>
        <v>9456.3459999999995</v>
      </c>
      <c r="Q78" s="3">
        <f t="shared" si="19"/>
        <v>28238.647000000004</v>
      </c>
      <c r="R78" s="3">
        <f>SUM(O78:Q78)</f>
        <v>41883.326000000001</v>
      </c>
    </row>
    <row r="79" spans="1:18" ht="30" x14ac:dyDescent="0.25">
      <c r="A79" s="51" t="s">
        <v>72</v>
      </c>
      <c r="B79" s="20" t="s">
        <v>109</v>
      </c>
      <c r="C79" s="3">
        <v>166.64500000000001</v>
      </c>
      <c r="D79" s="3">
        <v>376.24900000000002</v>
      </c>
      <c r="E79" s="3">
        <v>1123.559</v>
      </c>
      <c r="F79" s="3">
        <f>SUM(C79:E79)</f>
        <v>1666.453</v>
      </c>
      <c r="G79" s="3">
        <v>166.64500000000001</v>
      </c>
      <c r="H79" s="3">
        <v>376.24900000000002</v>
      </c>
      <c r="I79" s="3">
        <v>1123.559</v>
      </c>
      <c r="J79" s="3">
        <f>SUM(G79:I79)</f>
        <v>1666.453</v>
      </c>
      <c r="K79" s="3">
        <v>166.64500000000001</v>
      </c>
      <c r="L79" s="3">
        <v>376.24900000000002</v>
      </c>
      <c r="M79" s="3">
        <v>1123.559</v>
      </c>
      <c r="N79" s="3">
        <f>SUM(K79:M79)</f>
        <v>1666.453</v>
      </c>
      <c r="O79" s="3">
        <f>C79+G79+K79</f>
        <v>499.93500000000006</v>
      </c>
      <c r="P79" s="3">
        <f t="shared" si="19"/>
        <v>1128.7470000000001</v>
      </c>
      <c r="Q79" s="3">
        <f t="shared" si="19"/>
        <v>3370.6769999999997</v>
      </c>
      <c r="R79" s="3">
        <f>SUM(O79:Q79)</f>
        <v>4999.3590000000004</v>
      </c>
    </row>
    <row r="80" spans="1:18" ht="30" x14ac:dyDescent="0.25">
      <c r="A80" s="51" t="s">
        <v>74</v>
      </c>
      <c r="B80" s="20" t="s">
        <v>110</v>
      </c>
      <c r="C80" s="3">
        <v>246.13399999999999</v>
      </c>
      <c r="D80" s="3">
        <v>555.71699999999998</v>
      </c>
      <c r="E80" s="3">
        <v>1659.4880000000001</v>
      </c>
      <c r="F80" s="3">
        <f>SUM(C80:E80)</f>
        <v>2461.3389999999999</v>
      </c>
      <c r="G80" s="3">
        <v>246.13399999999999</v>
      </c>
      <c r="H80" s="3">
        <v>555.71699999999998</v>
      </c>
      <c r="I80" s="3">
        <v>1659.4880000000001</v>
      </c>
      <c r="J80" s="3">
        <f>SUM(G80:I80)</f>
        <v>2461.3389999999999</v>
      </c>
      <c r="K80" s="3">
        <v>246.13399999999999</v>
      </c>
      <c r="L80" s="3">
        <v>555.71699999999998</v>
      </c>
      <c r="M80" s="3">
        <v>1659.4880000000001</v>
      </c>
      <c r="N80" s="3">
        <f>SUM(K80:M80)</f>
        <v>2461.3389999999999</v>
      </c>
      <c r="O80" s="3">
        <f>C80+G80+K80</f>
        <v>738.40199999999993</v>
      </c>
      <c r="P80" s="3">
        <f t="shared" si="19"/>
        <v>1667.1509999999998</v>
      </c>
      <c r="Q80" s="3">
        <f t="shared" si="19"/>
        <v>4978.4639999999999</v>
      </c>
      <c r="R80" s="3">
        <f>SUM(O80:Q80)</f>
        <v>7384.0169999999998</v>
      </c>
    </row>
    <row r="81" spans="1:18" ht="30" x14ac:dyDescent="0.25">
      <c r="A81" s="51" t="s">
        <v>78</v>
      </c>
      <c r="B81" s="20" t="s">
        <v>111</v>
      </c>
      <c r="C81" s="3">
        <v>728.72900000000004</v>
      </c>
      <c r="D81" s="3">
        <v>1645.3119999999999</v>
      </c>
      <c r="E81" s="3">
        <v>4913.2489999999998</v>
      </c>
      <c r="F81" s="3">
        <f>SUM(C81:E81)</f>
        <v>7287.29</v>
      </c>
      <c r="G81" s="3">
        <v>139.84</v>
      </c>
      <c r="H81" s="3">
        <v>315.72899999999998</v>
      </c>
      <c r="I81" s="3">
        <v>942.83199999999999</v>
      </c>
      <c r="J81" s="3">
        <f>SUM(G81:I81)</f>
        <v>1398.4009999999998</v>
      </c>
      <c r="K81" s="3">
        <v>139.84</v>
      </c>
      <c r="L81" s="3">
        <v>315.72899999999998</v>
      </c>
      <c r="M81" s="3">
        <v>942.83199999999999</v>
      </c>
      <c r="N81" s="3">
        <f>SUM(K81:M81)</f>
        <v>1398.4009999999998</v>
      </c>
      <c r="O81" s="3">
        <f>C81+G81+K81</f>
        <v>1008.4090000000001</v>
      </c>
      <c r="P81" s="3">
        <f t="shared" si="19"/>
        <v>2276.77</v>
      </c>
      <c r="Q81" s="3">
        <f t="shared" si="19"/>
        <v>6798.9130000000005</v>
      </c>
      <c r="R81" s="3">
        <f>SUM(O81:Q81)</f>
        <v>10084.092000000001</v>
      </c>
    </row>
    <row r="82" spans="1:18" ht="30" x14ac:dyDescent="0.25">
      <c r="A82" s="51" t="s">
        <v>79</v>
      </c>
      <c r="B82" s="20" t="s">
        <v>112</v>
      </c>
      <c r="C82" s="3">
        <v>113.39700000000001</v>
      </c>
      <c r="D82" s="3">
        <v>256.02600000000001</v>
      </c>
      <c r="E82" s="3">
        <v>764.54899999999998</v>
      </c>
      <c r="F82" s="3">
        <f>SUM(C82:E82)</f>
        <v>1133.972</v>
      </c>
      <c r="G82" s="3">
        <v>146.73099999999999</v>
      </c>
      <c r="H82" s="3">
        <v>331.286</v>
      </c>
      <c r="I82" s="3">
        <v>989.28899999999999</v>
      </c>
      <c r="J82" s="3">
        <f>SUM(G82:I82)</f>
        <v>1467.306</v>
      </c>
      <c r="K82" s="3">
        <v>146.73099999999999</v>
      </c>
      <c r="L82" s="3">
        <v>331.286</v>
      </c>
      <c r="M82" s="3">
        <v>989.28899999999999</v>
      </c>
      <c r="N82" s="3">
        <f>SUM(K82:M82)</f>
        <v>1467.306</v>
      </c>
      <c r="O82" s="3">
        <f>C82+G82+K82</f>
        <v>406.85899999999998</v>
      </c>
      <c r="P82" s="3">
        <f t="shared" si="19"/>
        <v>918.59799999999996</v>
      </c>
      <c r="Q82" s="3">
        <f t="shared" si="19"/>
        <v>2743.127</v>
      </c>
      <c r="R82" s="3">
        <f>SUM(O82:Q82)</f>
        <v>4068.5839999999998</v>
      </c>
    </row>
    <row r="83" spans="1:18" ht="15.75" thickBot="1" x14ac:dyDescent="0.3">
      <c r="A83" s="485" t="s">
        <v>35</v>
      </c>
      <c r="B83" s="486"/>
      <c r="C83" s="29">
        <f>SUM(C78:C82)</f>
        <v>2280.6459999999997</v>
      </c>
      <c r="D83" s="29">
        <f t="shared" ref="D83:R83" si="20">SUM(D78:D82)</f>
        <v>5149.2039999999997</v>
      </c>
      <c r="E83" s="29">
        <f t="shared" si="20"/>
        <v>15376.61</v>
      </c>
      <c r="F83" s="29">
        <f t="shared" si="20"/>
        <v>22806.460000000003</v>
      </c>
      <c r="G83" s="29">
        <f t="shared" si="20"/>
        <v>2280.6459999999997</v>
      </c>
      <c r="H83" s="29">
        <f t="shared" si="20"/>
        <v>5149.2039999999997</v>
      </c>
      <c r="I83" s="29">
        <f t="shared" si="20"/>
        <v>15376.609</v>
      </c>
      <c r="J83" s="29">
        <f t="shared" si="20"/>
        <v>22806.458999999999</v>
      </c>
      <c r="K83" s="29">
        <f t="shared" si="20"/>
        <v>2280.6459999999997</v>
      </c>
      <c r="L83" s="29">
        <f t="shared" si="20"/>
        <v>5149.2039999999997</v>
      </c>
      <c r="M83" s="29">
        <f t="shared" si="20"/>
        <v>15376.609</v>
      </c>
      <c r="N83" s="29">
        <f t="shared" si="20"/>
        <v>22806.458999999999</v>
      </c>
      <c r="O83" s="29">
        <f t="shared" si="20"/>
        <v>6841.9380000000019</v>
      </c>
      <c r="P83" s="29">
        <f t="shared" si="20"/>
        <v>15447.611999999999</v>
      </c>
      <c r="Q83" s="29">
        <f t="shared" si="20"/>
        <v>46129.828000000001</v>
      </c>
      <c r="R83" s="29">
        <f t="shared" si="20"/>
        <v>68419.377999999997</v>
      </c>
    </row>
    <row r="84" spans="1:18" ht="35.25" customHeight="1" x14ac:dyDescent="0.25">
      <c r="A84" s="533" t="s">
        <v>34</v>
      </c>
      <c r="B84" s="534"/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34"/>
      <c r="Q84" s="534"/>
      <c r="R84" s="535"/>
    </row>
    <row r="85" spans="1:18" ht="27.75" customHeight="1" thickBot="1" x14ac:dyDescent="0.3">
      <c r="A85" s="536" t="s">
        <v>56</v>
      </c>
      <c r="B85" s="537"/>
      <c r="C85" s="57">
        <f t="shared" ref="C85:R85" si="21">C90+C98+C110+C119+C206</f>
        <v>6100.1</v>
      </c>
      <c r="D85" s="57">
        <f t="shared" si="21"/>
        <v>31142.400000000001</v>
      </c>
      <c r="E85" s="57">
        <f t="shared" si="21"/>
        <v>84187.199999999983</v>
      </c>
      <c r="F85" s="57">
        <f t="shared" si="21"/>
        <v>121429.70000000001</v>
      </c>
      <c r="G85" s="57">
        <f t="shared" si="21"/>
        <v>44513.5</v>
      </c>
      <c r="H85" s="57">
        <f t="shared" si="21"/>
        <v>144476.29999999999</v>
      </c>
      <c r="I85" s="57">
        <f t="shared" si="21"/>
        <v>390529.59999999992</v>
      </c>
      <c r="J85" s="57">
        <f t="shared" si="21"/>
        <v>579519.4</v>
      </c>
      <c r="K85" s="57">
        <f t="shared" si="21"/>
        <v>66688.2</v>
      </c>
      <c r="L85" s="57">
        <f t="shared" si="21"/>
        <v>202696.7</v>
      </c>
      <c r="M85" s="57">
        <f t="shared" si="21"/>
        <v>547895.4</v>
      </c>
      <c r="N85" s="57">
        <f t="shared" si="21"/>
        <v>817280.3</v>
      </c>
      <c r="O85" s="57">
        <f t="shared" si="21"/>
        <v>117301.8</v>
      </c>
      <c r="P85" s="57">
        <f t="shared" si="21"/>
        <v>378315.4</v>
      </c>
      <c r="Q85" s="57">
        <f t="shared" si="21"/>
        <v>1022612.2</v>
      </c>
      <c r="R85" s="57">
        <f t="shared" si="21"/>
        <v>1518229.4000000001</v>
      </c>
    </row>
    <row r="86" spans="1:18" x14ac:dyDescent="0.25">
      <c r="A86" s="487" t="s">
        <v>113</v>
      </c>
      <c r="B86" s="538"/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9"/>
    </row>
    <row r="87" spans="1:18" ht="143.25" customHeight="1" x14ac:dyDescent="0.25">
      <c r="A87" s="58" t="s">
        <v>70</v>
      </c>
      <c r="B87" s="59" t="s">
        <v>114</v>
      </c>
      <c r="C87" s="3">
        <v>0</v>
      </c>
      <c r="D87" s="3">
        <v>0</v>
      </c>
      <c r="E87" s="3">
        <v>0</v>
      </c>
      <c r="F87" s="3">
        <v>0</v>
      </c>
      <c r="G87" s="3">
        <v>1650.1</v>
      </c>
      <c r="H87" s="3">
        <v>4955.3999999999996</v>
      </c>
      <c r="I87" s="3">
        <v>13394.5</v>
      </c>
      <c r="J87" s="3">
        <f>G87+H87+I87</f>
        <v>20000</v>
      </c>
      <c r="K87" s="3">
        <v>0</v>
      </c>
      <c r="L87" s="3">
        <v>0</v>
      </c>
      <c r="M87" s="3">
        <v>0</v>
      </c>
      <c r="N87" s="3">
        <v>0</v>
      </c>
      <c r="O87" s="3">
        <f>C87+G87+K87</f>
        <v>1650.1</v>
      </c>
      <c r="P87" s="3">
        <f t="shared" ref="P87:R89" si="22">D87+H87+L87</f>
        <v>4955.3999999999996</v>
      </c>
      <c r="Q87" s="3">
        <f t="shared" si="22"/>
        <v>13394.5</v>
      </c>
      <c r="R87" s="3">
        <f t="shared" si="22"/>
        <v>20000</v>
      </c>
    </row>
    <row r="88" spans="1:18" ht="103.5" customHeight="1" x14ac:dyDescent="0.25">
      <c r="A88" s="60" t="s">
        <v>72</v>
      </c>
      <c r="B88" s="59" t="s">
        <v>115</v>
      </c>
      <c r="C88" s="53">
        <v>1402.6</v>
      </c>
      <c r="D88" s="53">
        <v>4212.1000000000004</v>
      </c>
      <c r="E88" s="53">
        <v>11385.3</v>
      </c>
      <c r="F88" s="53">
        <f>C88+D88+E88</f>
        <v>17000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">
        <f>C88+G88+K88</f>
        <v>1402.6</v>
      </c>
      <c r="P88" s="3">
        <f t="shared" si="22"/>
        <v>4212.1000000000004</v>
      </c>
      <c r="Q88" s="3">
        <f t="shared" si="22"/>
        <v>11385.3</v>
      </c>
      <c r="R88" s="3">
        <f t="shared" si="22"/>
        <v>17000</v>
      </c>
    </row>
    <row r="89" spans="1:18" ht="110.25" x14ac:dyDescent="0.25">
      <c r="A89" s="60" t="s">
        <v>75</v>
      </c>
      <c r="B89" s="59" t="s">
        <v>116</v>
      </c>
      <c r="C89" s="53">
        <v>660.1</v>
      </c>
      <c r="D89" s="53">
        <v>1982.2</v>
      </c>
      <c r="E89" s="53">
        <v>5357.8</v>
      </c>
      <c r="F89" s="53">
        <f>C89+D89+E89</f>
        <v>8000.1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3">
        <f>C89+G89+K89</f>
        <v>660.1</v>
      </c>
      <c r="P89" s="3">
        <f t="shared" si="22"/>
        <v>1982.2</v>
      </c>
      <c r="Q89" s="3">
        <f t="shared" si="22"/>
        <v>5357.8</v>
      </c>
      <c r="R89" s="3">
        <f t="shared" si="22"/>
        <v>8000.1</v>
      </c>
    </row>
    <row r="90" spans="1:18" ht="15.75" thickBot="1" x14ac:dyDescent="0.3">
      <c r="A90" s="485" t="s">
        <v>35</v>
      </c>
      <c r="B90" s="486"/>
      <c r="C90" s="29">
        <f>C87+C88+C89</f>
        <v>2062.6999999999998</v>
      </c>
      <c r="D90" s="29">
        <f t="shared" ref="D90:R90" si="23">D87+D88+D89</f>
        <v>6194.3</v>
      </c>
      <c r="E90" s="29">
        <f t="shared" si="23"/>
        <v>16743.099999999999</v>
      </c>
      <c r="F90" s="29">
        <f t="shared" si="23"/>
        <v>25000.1</v>
      </c>
      <c r="G90" s="29">
        <f t="shared" si="23"/>
        <v>1650.1</v>
      </c>
      <c r="H90" s="29">
        <f t="shared" si="23"/>
        <v>4955.3999999999996</v>
      </c>
      <c r="I90" s="29">
        <f t="shared" si="23"/>
        <v>13394.5</v>
      </c>
      <c r="J90" s="29">
        <f t="shared" si="23"/>
        <v>20000</v>
      </c>
      <c r="K90" s="29">
        <f t="shared" si="23"/>
        <v>0</v>
      </c>
      <c r="L90" s="29">
        <f t="shared" si="23"/>
        <v>0</v>
      </c>
      <c r="M90" s="29">
        <f t="shared" si="23"/>
        <v>0</v>
      </c>
      <c r="N90" s="29">
        <f t="shared" si="23"/>
        <v>0</v>
      </c>
      <c r="O90" s="29">
        <f t="shared" si="23"/>
        <v>3712.7999999999997</v>
      </c>
      <c r="P90" s="29">
        <f t="shared" si="23"/>
        <v>11149.7</v>
      </c>
      <c r="Q90" s="29">
        <f t="shared" si="23"/>
        <v>30137.599999999999</v>
      </c>
      <c r="R90" s="29">
        <f t="shared" si="23"/>
        <v>45000.1</v>
      </c>
    </row>
    <row r="91" spans="1:18" x14ac:dyDescent="0.25">
      <c r="A91" s="487" t="s">
        <v>117</v>
      </c>
      <c r="B91" s="538"/>
      <c r="C91" s="538"/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538"/>
      <c r="P91" s="538"/>
      <c r="Q91" s="538"/>
      <c r="R91" s="539"/>
    </row>
    <row r="92" spans="1:18" ht="31.5" x14ac:dyDescent="0.25">
      <c r="A92" s="58" t="s">
        <v>70</v>
      </c>
      <c r="B92" s="59" t="s">
        <v>118</v>
      </c>
      <c r="C92" s="53">
        <v>0</v>
      </c>
      <c r="D92" s="53">
        <v>0</v>
      </c>
      <c r="E92" s="53">
        <v>0</v>
      </c>
      <c r="F92" s="53">
        <f t="shared" ref="F92:F97" si="24">C92+D92+E92</f>
        <v>0</v>
      </c>
      <c r="G92" s="53">
        <v>0</v>
      </c>
      <c r="H92" s="53">
        <v>1350</v>
      </c>
      <c r="I92" s="53">
        <v>3650</v>
      </c>
      <c r="J92" s="53">
        <f t="shared" ref="J92:J97" si="25">G92+H92+I92</f>
        <v>5000</v>
      </c>
      <c r="K92" s="53">
        <v>0</v>
      </c>
      <c r="L92" s="53">
        <v>0</v>
      </c>
      <c r="M92" s="53">
        <v>0</v>
      </c>
      <c r="N92" s="53">
        <f>K92+L92</f>
        <v>0</v>
      </c>
      <c r="O92" s="53">
        <f t="shared" ref="O92:O97" si="26">C92+G92+K92</f>
        <v>0</v>
      </c>
      <c r="P92" s="53">
        <f t="shared" ref="P92:R97" si="27">D92+H92+L92</f>
        <v>1350</v>
      </c>
      <c r="Q92" s="53">
        <f t="shared" si="27"/>
        <v>3650</v>
      </c>
      <c r="R92" s="53">
        <f t="shared" si="27"/>
        <v>5000</v>
      </c>
    </row>
    <row r="93" spans="1:18" ht="63" x14ac:dyDescent="0.25">
      <c r="A93" s="60" t="s">
        <v>74</v>
      </c>
      <c r="B93" s="59" t="s">
        <v>119</v>
      </c>
      <c r="C93" s="53"/>
      <c r="D93" s="53">
        <v>10800</v>
      </c>
      <c r="E93" s="53">
        <v>29200</v>
      </c>
      <c r="F93" s="53">
        <f t="shared" si="24"/>
        <v>40000</v>
      </c>
      <c r="G93" s="53">
        <v>0</v>
      </c>
      <c r="H93" s="53">
        <v>8100</v>
      </c>
      <c r="I93" s="53">
        <v>21900</v>
      </c>
      <c r="J93" s="53">
        <f t="shared" si="25"/>
        <v>30000</v>
      </c>
      <c r="K93" s="53">
        <v>0</v>
      </c>
      <c r="L93" s="53">
        <v>0</v>
      </c>
      <c r="M93" s="53">
        <v>0</v>
      </c>
      <c r="N93" s="53">
        <f>K93+L93</f>
        <v>0</v>
      </c>
      <c r="O93" s="53">
        <f t="shared" si="26"/>
        <v>0</v>
      </c>
      <c r="P93" s="53">
        <f t="shared" si="27"/>
        <v>18900</v>
      </c>
      <c r="Q93" s="53">
        <f t="shared" si="27"/>
        <v>51100</v>
      </c>
      <c r="R93" s="53">
        <f t="shared" si="27"/>
        <v>70000</v>
      </c>
    </row>
    <row r="94" spans="1:18" ht="47.25" x14ac:dyDescent="0.25">
      <c r="A94" s="528" t="s">
        <v>75</v>
      </c>
      <c r="B94" s="59" t="s">
        <v>222</v>
      </c>
      <c r="C94" s="53">
        <v>0</v>
      </c>
      <c r="D94" s="53">
        <v>0</v>
      </c>
      <c r="E94" s="53">
        <v>0</v>
      </c>
      <c r="F94" s="53">
        <f t="shared" si="24"/>
        <v>0</v>
      </c>
      <c r="G94" s="53">
        <v>0</v>
      </c>
      <c r="H94" s="53">
        <v>0</v>
      </c>
      <c r="I94" s="53">
        <v>0</v>
      </c>
      <c r="J94" s="53">
        <f t="shared" si="25"/>
        <v>0</v>
      </c>
      <c r="K94" s="53">
        <v>0</v>
      </c>
      <c r="L94" s="53">
        <v>1350</v>
      </c>
      <c r="M94" s="53">
        <v>3650</v>
      </c>
      <c r="N94" s="53">
        <f>K94+L94+M94</f>
        <v>5000</v>
      </c>
      <c r="O94" s="53">
        <f t="shared" si="26"/>
        <v>0</v>
      </c>
      <c r="P94" s="53">
        <f t="shared" si="27"/>
        <v>1350</v>
      </c>
      <c r="Q94" s="53">
        <f t="shared" si="27"/>
        <v>3650</v>
      </c>
      <c r="R94" s="53">
        <f t="shared" si="27"/>
        <v>5000</v>
      </c>
    </row>
    <row r="95" spans="1:18" ht="31.5" x14ac:dyDescent="0.25">
      <c r="A95" s="529"/>
      <c r="B95" s="62" t="s">
        <v>120</v>
      </c>
      <c r="C95" s="53">
        <v>0</v>
      </c>
      <c r="D95" s="53">
        <v>0</v>
      </c>
      <c r="E95" s="53">
        <v>0</v>
      </c>
      <c r="F95" s="53">
        <f t="shared" si="24"/>
        <v>0</v>
      </c>
      <c r="G95" s="53">
        <v>0</v>
      </c>
      <c r="H95" s="53">
        <v>1350</v>
      </c>
      <c r="I95" s="53">
        <v>3650</v>
      </c>
      <c r="J95" s="53">
        <f t="shared" si="25"/>
        <v>5000</v>
      </c>
      <c r="K95" s="53">
        <v>0</v>
      </c>
      <c r="L95" s="53">
        <v>0</v>
      </c>
      <c r="M95" s="53">
        <v>0</v>
      </c>
      <c r="N95" s="53">
        <f>K95+L95+M95</f>
        <v>0</v>
      </c>
      <c r="O95" s="53">
        <f t="shared" si="26"/>
        <v>0</v>
      </c>
      <c r="P95" s="53">
        <f t="shared" si="27"/>
        <v>1350</v>
      </c>
      <c r="Q95" s="53">
        <f t="shared" si="27"/>
        <v>3650</v>
      </c>
      <c r="R95" s="53">
        <f t="shared" si="27"/>
        <v>5000</v>
      </c>
    </row>
    <row r="96" spans="1:18" ht="31.5" x14ac:dyDescent="0.25">
      <c r="A96" s="60" t="s">
        <v>79</v>
      </c>
      <c r="B96" s="61" t="s">
        <v>121</v>
      </c>
      <c r="C96" s="53">
        <v>0</v>
      </c>
      <c r="D96" s="53">
        <v>0</v>
      </c>
      <c r="E96" s="53">
        <v>0</v>
      </c>
      <c r="F96" s="53">
        <f t="shared" si="24"/>
        <v>0</v>
      </c>
      <c r="G96" s="53">
        <v>0</v>
      </c>
      <c r="H96" s="53">
        <v>0</v>
      </c>
      <c r="I96" s="53">
        <v>0</v>
      </c>
      <c r="J96" s="53">
        <f t="shared" si="25"/>
        <v>0</v>
      </c>
      <c r="K96" s="53">
        <v>0</v>
      </c>
      <c r="L96" s="53">
        <v>1080</v>
      </c>
      <c r="M96" s="53">
        <v>2920</v>
      </c>
      <c r="N96" s="53">
        <f>K96+L96+M96</f>
        <v>4000</v>
      </c>
      <c r="O96" s="53">
        <f t="shared" si="26"/>
        <v>0</v>
      </c>
      <c r="P96" s="53">
        <f t="shared" si="27"/>
        <v>1080</v>
      </c>
      <c r="Q96" s="53">
        <f t="shared" si="27"/>
        <v>2920</v>
      </c>
      <c r="R96" s="53">
        <f t="shared" si="27"/>
        <v>4000</v>
      </c>
    </row>
    <row r="97" spans="1:18" ht="31.5" x14ac:dyDescent="0.25">
      <c r="A97" s="62" t="s">
        <v>122</v>
      </c>
      <c r="B97" s="59" t="s">
        <v>123</v>
      </c>
      <c r="C97" s="53">
        <v>0</v>
      </c>
      <c r="D97" s="53">
        <v>810</v>
      </c>
      <c r="E97" s="53">
        <v>2190</v>
      </c>
      <c r="F97" s="53">
        <f t="shared" si="24"/>
        <v>3000</v>
      </c>
      <c r="G97" s="53">
        <v>0</v>
      </c>
      <c r="H97" s="53">
        <v>0</v>
      </c>
      <c r="I97" s="53">
        <v>0</v>
      </c>
      <c r="J97" s="53">
        <f t="shared" si="25"/>
        <v>0</v>
      </c>
      <c r="K97" s="53">
        <v>0</v>
      </c>
      <c r="L97" s="53">
        <v>0</v>
      </c>
      <c r="M97" s="53">
        <v>0</v>
      </c>
      <c r="N97" s="53">
        <f>K97+L97+M97</f>
        <v>0</v>
      </c>
      <c r="O97" s="53">
        <f t="shared" si="26"/>
        <v>0</v>
      </c>
      <c r="P97" s="53">
        <f t="shared" si="27"/>
        <v>810</v>
      </c>
      <c r="Q97" s="53">
        <f t="shared" si="27"/>
        <v>2190</v>
      </c>
      <c r="R97" s="53">
        <f t="shared" si="27"/>
        <v>3000</v>
      </c>
    </row>
    <row r="98" spans="1:18" ht="15.75" thickBot="1" x14ac:dyDescent="0.3">
      <c r="A98" s="485" t="s">
        <v>35</v>
      </c>
      <c r="B98" s="486"/>
      <c r="C98" s="53">
        <f>SUM(C92:C97)</f>
        <v>0</v>
      </c>
      <c r="D98" s="53">
        <f t="shared" ref="D98:R98" si="28">SUM(D92:D97)</f>
        <v>11610</v>
      </c>
      <c r="E98" s="53">
        <f t="shared" si="28"/>
        <v>31390</v>
      </c>
      <c r="F98" s="53">
        <f t="shared" si="28"/>
        <v>43000</v>
      </c>
      <c r="G98" s="53">
        <f t="shared" si="28"/>
        <v>0</v>
      </c>
      <c r="H98" s="53">
        <f t="shared" si="28"/>
        <v>10800</v>
      </c>
      <c r="I98" s="53">
        <f t="shared" si="28"/>
        <v>29200</v>
      </c>
      <c r="J98" s="53">
        <f t="shared" si="28"/>
        <v>40000</v>
      </c>
      <c r="K98" s="53">
        <f t="shared" si="28"/>
        <v>0</v>
      </c>
      <c r="L98" s="53">
        <f t="shared" si="28"/>
        <v>2430</v>
      </c>
      <c r="M98" s="53">
        <f t="shared" si="28"/>
        <v>6570</v>
      </c>
      <c r="N98" s="53">
        <f t="shared" si="28"/>
        <v>9000</v>
      </c>
      <c r="O98" s="53">
        <f t="shared" si="28"/>
        <v>0</v>
      </c>
      <c r="P98" s="53">
        <f t="shared" si="28"/>
        <v>24840</v>
      </c>
      <c r="Q98" s="53">
        <f t="shared" si="28"/>
        <v>67160</v>
      </c>
      <c r="R98" s="53">
        <f t="shared" si="28"/>
        <v>92000</v>
      </c>
    </row>
    <row r="99" spans="1:18" x14ac:dyDescent="0.25">
      <c r="A99" s="487" t="s">
        <v>124</v>
      </c>
      <c r="B99" s="48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3"/>
      <c r="Q99" s="64"/>
      <c r="R99" s="65"/>
    </row>
    <row r="100" spans="1:18" ht="31.5" x14ac:dyDescent="0.25">
      <c r="A100" s="66" t="s">
        <v>70</v>
      </c>
      <c r="B100" s="59" t="s">
        <v>225</v>
      </c>
      <c r="C100" s="3">
        <v>0</v>
      </c>
      <c r="D100" s="3">
        <v>0</v>
      </c>
      <c r="E100" s="3">
        <v>0</v>
      </c>
      <c r="F100" s="3">
        <f>C100+D100+E100</f>
        <v>0</v>
      </c>
      <c r="G100" s="3">
        <v>0</v>
      </c>
      <c r="H100" s="3">
        <v>0</v>
      </c>
      <c r="I100" s="3">
        <v>0</v>
      </c>
      <c r="J100" s="3">
        <f>G100+H100+I100</f>
        <v>0</v>
      </c>
      <c r="K100" s="3">
        <v>1072.5999999999999</v>
      </c>
      <c r="L100" s="3">
        <v>3221</v>
      </c>
      <c r="M100" s="3">
        <v>8706.4</v>
      </c>
      <c r="N100" s="3">
        <f>K100+L100+M100</f>
        <v>13000</v>
      </c>
      <c r="O100" s="53">
        <f>C100+G100+K100</f>
        <v>1072.5999999999999</v>
      </c>
      <c r="P100" s="53">
        <f t="shared" ref="P100:R109" si="29">D100+H100+L100</f>
        <v>3221</v>
      </c>
      <c r="Q100" s="53">
        <f t="shared" si="29"/>
        <v>8706.4</v>
      </c>
      <c r="R100" s="55">
        <f>F100+J100+N100</f>
        <v>13000</v>
      </c>
    </row>
    <row r="101" spans="1:18" ht="31.5" x14ac:dyDescent="0.25">
      <c r="A101" s="67" t="s">
        <v>72</v>
      </c>
      <c r="B101" s="59" t="s">
        <v>223</v>
      </c>
      <c r="C101" s="3">
        <v>0</v>
      </c>
      <c r="D101" s="3">
        <v>0</v>
      </c>
      <c r="E101" s="3">
        <v>0</v>
      </c>
      <c r="F101" s="3">
        <f t="shared" ref="F101:F109" si="30">C101+D101+E101</f>
        <v>0</v>
      </c>
      <c r="G101" s="3">
        <v>0</v>
      </c>
      <c r="H101" s="3">
        <v>0</v>
      </c>
      <c r="I101" s="3">
        <v>0</v>
      </c>
      <c r="J101" s="3">
        <f t="shared" ref="J101:J109" si="31">G101+H101+I101</f>
        <v>0</v>
      </c>
      <c r="K101" s="3">
        <v>1072.5999999999999</v>
      </c>
      <c r="L101" s="3">
        <v>3221</v>
      </c>
      <c r="M101" s="3">
        <v>8706.4</v>
      </c>
      <c r="N101" s="3">
        <f t="shared" ref="N101:N109" si="32">K101+L101+M101</f>
        <v>13000</v>
      </c>
      <c r="O101" s="53">
        <f t="shared" ref="O101:O109" si="33">C101+G101+K101</f>
        <v>1072.5999999999999</v>
      </c>
      <c r="P101" s="53">
        <f t="shared" si="29"/>
        <v>3221</v>
      </c>
      <c r="Q101" s="53">
        <f t="shared" si="29"/>
        <v>8706.4</v>
      </c>
      <c r="R101" s="55">
        <f t="shared" si="29"/>
        <v>13000</v>
      </c>
    </row>
    <row r="102" spans="1:18" ht="31.5" x14ac:dyDescent="0.25">
      <c r="A102" s="67" t="s">
        <v>74</v>
      </c>
      <c r="B102" s="59" t="s">
        <v>125</v>
      </c>
      <c r="C102" s="3">
        <v>0</v>
      </c>
      <c r="D102" s="3">
        <v>0</v>
      </c>
      <c r="E102" s="3">
        <v>0</v>
      </c>
      <c r="F102" s="3">
        <f t="shared" si="30"/>
        <v>0</v>
      </c>
      <c r="G102" s="3">
        <v>0</v>
      </c>
      <c r="H102" s="3">
        <v>0</v>
      </c>
      <c r="I102" s="3">
        <v>0</v>
      </c>
      <c r="J102" s="3">
        <f t="shared" si="31"/>
        <v>0</v>
      </c>
      <c r="K102" s="3">
        <v>5775.4</v>
      </c>
      <c r="L102" s="3">
        <v>17343.8</v>
      </c>
      <c r="M102" s="3">
        <v>46880.800000000003</v>
      </c>
      <c r="N102" s="3">
        <f t="shared" si="32"/>
        <v>70000</v>
      </c>
      <c r="O102" s="53">
        <f t="shared" si="33"/>
        <v>5775.4</v>
      </c>
      <c r="P102" s="53">
        <f t="shared" si="29"/>
        <v>17343.8</v>
      </c>
      <c r="Q102" s="53">
        <f t="shared" si="29"/>
        <v>46880.800000000003</v>
      </c>
      <c r="R102" s="55">
        <f t="shared" si="29"/>
        <v>70000</v>
      </c>
    </row>
    <row r="103" spans="1:18" ht="31.5" x14ac:dyDescent="0.25">
      <c r="A103" s="68" t="s">
        <v>75</v>
      </c>
      <c r="B103" s="59" t="s">
        <v>224</v>
      </c>
      <c r="C103" s="3">
        <v>14.4</v>
      </c>
      <c r="D103" s="3">
        <v>43.1</v>
      </c>
      <c r="E103" s="3">
        <v>116.5</v>
      </c>
      <c r="F103" s="3">
        <f t="shared" si="30"/>
        <v>174</v>
      </c>
      <c r="G103" s="3">
        <v>0</v>
      </c>
      <c r="H103" s="3">
        <v>0</v>
      </c>
      <c r="I103" s="3">
        <v>0</v>
      </c>
      <c r="J103" s="3">
        <f t="shared" si="31"/>
        <v>0</v>
      </c>
      <c r="K103" s="3">
        <v>0</v>
      </c>
      <c r="L103" s="3">
        <v>0</v>
      </c>
      <c r="M103" s="3"/>
      <c r="N103" s="3">
        <f t="shared" si="32"/>
        <v>0</v>
      </c>
      <c r="O103" s="53">
        <f t="shared" si="33"/>
        <v>14.4</v>
      </c>
      <c r="P103" s="53">
        <f t="shared" si="29"/>
        <v>43.1</v>
      </c>
      <c r="Q103" s="53">
        <f t="shared" si="29"/>
        <v>116.5</v>
      </c>
      <c r="R103" s="55">
        <f t="shared" si="29"/>
        <v>174</v>
      </c>
    </row>
    <row r="104" spans="1:18" ht="31.5" x14ac:dyDescent="0.25">
      <c r="A104" s="68" t="s">
        <v>78</v>
      </c>
      <c r="B104" s="61" t="s">
        <v>126</v>
      </c>
      <c r="C104" s="3">
        <v>0</v>
      </c>
      <c r="D104" s="3">
        <v>0</v>
      </c>
      <c r="E104" s="3">
        <v>0</v>
      </c>
      <c r="F104" s="3">
        <f t="shared" si="30"/>
        <v>0</v>
      </c>
      <c r="G104" s="3">
        <v>0</v>
      </c>
      <c r="H104" s="3">
        <v>0</v>
      </c>
      <c r="I104" s="3">
        <v>0</v>
      </c>
      <c r="J104" s="3">
        <f t="shared" si="31"/>
        <v>0</v>
      </c>
      <c r="K104" s="3">
        <v>3300.3</v>
      </c>
      <c r="L104" s="3">
        <v>9910.7999999999993</v>
      </c>
      <c r="M104" s="3">
        <v>26789</v>
      </c>
      <c r="N104" s="3">
        <f t="shared" si="32"/>
        <v>40000.1</v>
      </c>
      <c r="O104" s="53">
        <f t="shared" si="33"/>
        <v>3300.3</v>
      </c>
      <c r="P104" s="53">
        <f t="shared" si="29"/>
        <v>9910.7999999999993</v>
      </c>
      <c r="Q104" s="53">
        <f t="shared" si="29"/>
        <v>26789</v>
      </c>
      <c r="R104" s="55">
        <f t="shared" si="29"/>
        <v>40000.1</v>
      </c>
    </row>
    <row r="105" spans="1:18" ht="31.5" x14ac:dyDescent="0.25">
      <c r="A105" s="69" t="s">
        <v>79</v>
      </c>
      <c r="B105" s="61" t="s">
        <v>233</v>
      </c>
      <c r="C105" s="3">
        <v>0</v>
      </c>
      <c r="D105" s="3">
        <v>0</v>
      </c>
      <c r="E105" s="3">
        <v>0</v>
      </c>
      <c r="F105" s="3">
        <f t="shared" si="30"/>
        <v>0</v>
      </c>
      <c r="G105" s="3">
        <v>0</v>
      </c>
      <c r="H105" s="3">
        <v>0</v>
      </c>
      <c r="I105" s="3">
        <v>0</v>
      </c>
      <c r="J105" s="3">
        <f t="shared" si="31"/>
        <v>0</v>
      </c>
      <c r="K105" s="3">
        <v>825.1</v>
      </c>
      <c r="L105" s="3">
        <v>2477.6999999999998</v>
      </c>
      <c r="M105" s="3">
        <v>6697.3</v>
      </c>
      <c r="N105" s="3">
        <f t="shared" si="32"/>
        <v>10000.1</v>
      </c>
      <c r="O105" s="53">
        <f t="shared" si="33"/>
        <v>825.1</v>
      </c>
      <c r="P105" s="53">
        <f t="shared" si="29"/>
        <v>2477.6999999999998</v>
      </c>
      <c r="Q105" s="53">
        <f t="shared" si="29"/>
        <v>6697.3</v>
      </c>
      <c r="R105" s="55">
        <f t="shared" si="29"/>
        <v>10000.1</v>
      </c>
    </row>
    <row r="106" spans="1:18" ht="31.5" x14ac:dyDescent="0.25">
      <c r="A106" s="482" t="s">
        <v>122</v>
      </c>
      <c r="B106" s="62" t="s">
        <v>127</v>
      </c>
      <c r="C106" s="3">
        <v>0</v>
      </c>
      <c r="D106" s="3">
        <v>0</v>
      </c>
      <c r="E106" s="3">
        <v>0</v>
      </c>
      <c r="F106" s="3">
        <f t="shared" si="30"/>
        <v>0</v>
      </c>
      <c r="G106" s="3">
        <v>0</v>
      </c>
      <c r="H106" s="3">
        <v>0</v>
      </c>
      <c r="I106" s="3">
        <v>0</v>
      </c>
      <c r="J106" s="3">
        <f t="shared" si="31"/>
        <v>0</v>
      </c>
      <c r="K106" s="3">
        <v>5775.4</v>
      </c>
      <c r="L106" s="3">
        <v>17343.8</v>
      </c>
      <c r="M106" s="3">
        <v>46880.800000000003</v>
      </c>
      <c r="N106" s="3">
        <f t="shared" si="32"/>
        <v>70000</v>
      </c>
      <c r="O106" s="53">
        <f t="shared" si="33"/>
        <v>5775.4</v>
      </c>
      <c r="P106" s="53">
        <f t="shared" si="29"/>
        <v>17343.8</v>
      </c>
      <c r="Q106" s="53">
        <f t="shared" si="29"/>
        <v>46880.800000000003</v>
      </c>
      <c r="R106" s="55">
        <f t="shared" si="29"/>
        <v>70000</v>
      </c>
    </row>
    <row r="107" spans="1:18" ht="31.5" x14ac:dyDescent="0.25">
      <c r="A107" s="483"/>
      <c r="B107" s="61" t="s">
        <v>226</v>
      </c>
      <c r="C107" s="53">
        <v>0</v>
      </c>
      <c r="D107" s="53">
        <v>0</v>
      </c>
      <c r="E107" s="53">
        <v>0</v>
      </c>
      <c r="F107" s="3">
        <f t="shared" si="30"/>
        <v>0</v>
      </c>
      <c r="G107" s="53">
        <v>412.5</v>
      </c>
      <c r="H107" s="53">
        <v>1238.8</v>
      </c>
      <c r="I107" s="53">
        <v>3348.6</v>
      </c>
      <c r="J107" s="3">
        <f t="shared" si="31"/>
        <v>4999.8999999999996</v>
      </c>
      <c r="K107" s="53">
        <v>0</v>
      </c>
      <c r="L107" s="53">
        <v>0</v>
      </c>
      <c r="M107" s="53">
        <v>0</v>
      </c>
      <c r="N107" s="3">
        <f t="shared" si="32"/>
        <v>0</v>
      </c>
      <c r="O107" s="53">
        <f t="shared" si="33"/>
        <v>412.5</v>
      </c>
      <c r="P107" s="53">
        <f t="shared" si="29"/>
        <v>1238.8</v>
      </c>
      <c r="Q107" s="53">
        <f t="shared" si="29"/>
        <v>3348.6</v>
      </c>
      <c r="R107" s="55">
        <f t="shared" si="29"/>
        <v>4999.8999999999996</v>
      </c>
    </row>
    <row r="108" spans="1:18" ht="31.5" x14ac:dyDescent="0.25">
      <c r="A108" s="483"/>
      <c r="B108" s="61" t="s">
        <v>128</v>
      </c>
      <c r="C108" s="53">
        <v>1402.6</v>
      </c>
      <c r="D108" s="53">
        <v>4212.1000000000004</v>
      </c>
      <c r="E108" s="53">
        <v>11385.3</v>
      </c>
      <c r="F108" s="3">
        <f t="shared" si="30"/>
        <v>17000</v>
      </c>
      <c r="G108" s="53">
        <v>0</v>
      </c>
      <c r="H108" s="53">
        <v>0</v>
      </c>
      <c r="I108" s="53">
        <v>0</v>
      </c>
      <c r="J108" s="3">
        <f t="shared" si="31"/>
        <v>0</v>
      </c>
      <c r="K108" s="53">
        <v>0</v>
      </c>
      <c r="L108" s="53">
        <v>0</v>
      </c>
      <c r="M108" s="53">
        <v>0</v>
      </c>
      <c r="N108" s="3">
        <f t="shared" si="32"/>
        <v>0</v>
      </c>
      <c r="O108" s="53">
        <f t="shared" si="33"/>
        <v>1402.6</v>
      </c>
      <c r="P108" s="53">
        <f t="shared" si="29"/>
        <v>4212.1000000000004</v>
      </c>
      <c r="Q108" s="53">
        <f t="shared" si="29"/>
        <v>11385.3</v>
      </c>
      <c r="R108" s="55">
        <f t="shared" si="29"/>
        <v>17000</v>
      </c>
    </row>
    <row r="109" spans="1:18" ht="31.5" x14ac:dyDescent="0.25">
      <c r="A109" s="484"/>
      <c r="B109" s="62" t="s">
        <v>129</v>
      </c>
      <c r="C109" s="53">
        <v>0</v>
      </c>
      <c r="D109" s="53">
        <v>1215</v>
      </c>
      <c r="E109" s="53">
        <v>3285</v>
      </c>
      <c r="F109" s="3">
        <f t="shared" si="30"/>
        <v>4500</v>
      </c>
      <c r="G109" s="53"/>
      <c r="H109" s="53"/>
      <c r="I109" s="53"/>
      <c r="J109" s="3">
        <f t="shared" si="31"/>
        <v>0</v>
      </c>
      <c r="K109" s="53"/>
      <c r="L109" s="53"/>
      <c r="M109" s="53"/>
      <c r="N109" s="3">
        <f t="shared" si="32"/>
        <v>0</v>
      </c>
      <c r="O109" s="53">
        <f t="shared" si="33"/>
        <v>0</v>
      </c>
      <c r="P109" s="53">
        <f t="shared" si="29"/>
        <v>1215</v>
      </c>
      <c r="Q109" s="53">
        <f t="shared" si="29"/>
        <v>3285</v>
      </c>
      <c r="R109" s="55">
        <f t="shared" si="29"/>
        <v>4500</v>
      </c>
    </row>
    <row r="110" spans="1:18" ht="15.75" thickBot="1" x14ac:dyDescent="0.3">
      <c r="A110" s="485" t="s">
        <v>35</v>
      </c>
      <c r="B110" s="486"/>
      <c r="C110" s="29">
        <f>SUM(C100:C109)</f>
        <v>1417</v>
      </c>
      <c r="D110" s="29">
        <f t="shared" ref="D110:R110" si="34">SUM(D100:D109)</f>
        <v>5470.2000000000007</v>
      </c>
      <c r="E110" s="29">
        <f t="shared" si="34"/>
        <v>14786.8</v>
      </c>
      <c r="F110" s="29">
        <f t="shared" si="34"/>
        <v>21674</v>
      </c>
      <c r="G110" s="29">
        <f t="shared" si="34"/>
        <v>412.5</v>
      </c>
      <c r="H110" s="29">
        <f t="shared" si="34"/>
        <v>1238.8</v>
      </c>
      <c r="I110" s="29">
        <f t="shared" si="34"/>
        <v>3348.6</v>
      </c>
      <c r="J110" s="29">
        <f t="shared" si="34"/>
        <v>4999.8999999999996</v>
      </c>
      <c r="K110" s="29">
        <f t="shared" si="34"/>
        <v>17821.400000000001</v>
      </c>
      <c r="L110" s="29">
        <f t="shared" si="34"/>
        <v>53518.099999999991</v>
      </c>
      <c r="M110" s="29">
        <f t="shared" si="34"/>
        <v>144660.70000000001</v>
      </c>
      <c r="N110" s="29">
        <f t="shared" si="34"/>
        <v>216000.2</v>
      </c>
      <c r="O110" s="29">
        <f t="shared" si="34"/>
        <v>19650.899999999998</v>
      </c>
      <c r="P110" s="29">
        <f t="shared" si="34"/>
        <v>60227.1</v>
      </c>
      <c r="Q110" s="29">
        <f t="shared" si="34"/>
        <v>162796.1</v>
      </c>
      <c r="R110" s="29">
        <f t="shared" si="34"/>
        <v>242674.1</v>
      </c>
    </row>
    <row r="111" spans="1:18" x14ac:dyDescent="0.25">
      <c r="A111" s="487" t="s">
        <v>130</v>
      </c>
      <c r="B111" s="48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3"/>
      <c r="Q111" s="64"/>
      <c r="R111" s="65"/>
    </row>
    <row r="112" spans="1:18" ht="55.5" customHeight="1" x14ac:dyDescent="0.25">
      <c r="A112" s="66" t="s">
        <v>70</v>
      </c>
      <c r="B112" s="59" t="s">
        <v>227</v>
      </c>
      <c r="C112" s="3">
        <v>371.3</v>
      </c>
      <c r="D112" s="3">
        <v>1115</v>
      </c>
      <c r="E112" s="3">
        <v>3013.8</v>
      </c>
      <c r="F112" s="3">
        <f>C112+D112+E112</f>
        <v>4500.1000000000004</v>
      </c>
      <c r="G112" s="3">
        <v>0</v>
      </c>
      <c r="H112" s="3">
        <v>0</v>
      </c>
      <c r="I112" s="3">
        <v>0</v>
      </c>
      <c r="J112" s="3">
        <f>G112+H112+I112</f>
        <v>0</v>
      </c>
      <c r="K112" s="3">
        <v>0</v>
      </c>
      <c r="L112" s="3">
        <v>0</v>
      </c>
      <c r="M112" s="3">
        <v>0</v>
      </c>
      <c r="N112" s="3">
        <f>K112+L112+M112</f>
        <v>0</v>
      </c>
      <c r="O112" s="3">
        <f t="shared" ref="O112:R118" si="35">C112+G112+K112</f>
        <v>371.3</v>
      </c>
      <c r="P112" s="3">
        <f t="shared" si="35"/>
        <v>1115</v>
      </c>
      <c r="Q112" s="3">
        <f t="shared" si="35"/>
        <v>3013.8</v>
      </c>
      <c r="R112" s="55">
        <f>F112+J112+N112</f>
        <v>4500.1000000000004</v>
      </c>
    </row>
    <row r="113" spans="1:18" ht="31.5" x14ac:dyDescent="0.25">
      <c r="A113" s="67" t="s">
        <v>72</v>
      </c>
      <c r="B113" s="59" t="s">
        <v>131</v>
      </c>
      <c r="C113" s="53">
        <v>0</v>
      </c>
      <c r="D113" s="53">
        <v>0</v>
      </c>
      <c r="E113" s="53">
        <v>0</v>
      </c>
      <c r="F113" s="3">
        <f t="shared" ref="F113:F118" si="36">C113+D113+E113</f>
        <v>0</v>
      </c>
      <c r="G113" s="3">
        <v>1650.1</v>
      </c>
      <c r="H113" s="3">
        <v>4955.3999999999996</v>
      </c>
      <c r="I113" s="3">
        <v>13394.5</v>
      </c>
      <c r="J113" s="3">
        <f t="shared" ref="J113:J118" si="37">G113+H113+I113</f>
        <v>20000</v>
      </c>
      <c r="K113" s="53">
        <v>0</v>
      </c>
      <c r="L113" s="53">
        <v>0</v>
      </c>
      <c r="M113" s="53">
        <v>0</v>
      </c>
      <c r="N113" s="3">
        <f t="shared" ref="N113:N118" si="38">K113+L113+M113</f>
        <v>0</v>
      </c>
      <c r="O113" s="3">
        <f t="shared" si="35"/>
        <v>1650.1</v>
      </c>
      <c r="P113" s="3">
        <f t="shared" si="35"/>
        <v>4955.3999999999996</v>
      </c>
      <c r="Q113" s="3">
        <f t="shared" si="35"/>
        <v>13394.5</v>
      </c>
      <c r="R113" s="55">
        <f t="shared" si="35"/>
        <v>20000</v>
      </c>
    </row>
    <row r="114" spans="1:18" ht="49.5" customHeight="1" x14ac:dyDescent="0.25">
      <c r="A114" s="482" t="s">
        <v>74</v>
      </c>
      <c r="B114" s="59" t="s">
        <v>229</v>
      </c>
      <c r="C114" s="53">
        <v>0</v>
      </c>
      <c r="D114" s="53">
        <v>0</v>
      </c>
      <c r="E114" s="53">
        <v>0</v>
      </c>
      <c r="F114" s="3">
        <f t="shared" si="36"/>
        <v>0</v>
      </c>
      <c r="G114" s="3">
        <v>1402.6</v>
      </c>
      <c r="H114" s="3">
        <v>4212.1000000000004</v>
      </c>
      <c r="I114" s="3">
        <v>11385.3</v>
      </c>
      <c r="J114" s="3">
        <f t="shared" si="37"/>
        <v>17000</v>
      </c>
      <c r="K114" s="53">
        <v>0</v>
      </c>
      <c r="L114" s="53">
        <v>0</v>
      </c>
      <c r="M114" s="53">
        <v>0</v>
      </c>
      <c r="N114" s="3">
        <f t="shared" si="38"/>
        <v>0</v>
      </c>
      <c r="O114" s="3">
        <f t="shared" si="35"/>
        <v>1402.6</v>
      </c>
      <c r="P114" s="3">
        <f t="shared" si="35"/>
        <v>4212.1000000000004</v>
      </c>
      <c r="Q114" s="3">
        <f t="shared" si="35"/>
        <v>11385.3</v>
      </c>
      <c r="R114" s="55">
        <f t="shared" si="35"/>
        <v>17000</v>
      </c>
    </row>
    <row r="115" spans="1:18" ht="25.5" customHeight="1" x14ac:dyDescent="0.25">
      <c r="A115" s="483"/>
      <c r="B115" s="59" t="s">
        <v>228</v>
      </c>
      <c r="C115" s="53">
        <v>0</v>
      </c>
      <c r="D115" s="53">
        <v>0</v>
      </c>
      <c r="E115" s="53">
        <v>0</v>
      </c>
      <c r="F115" s="3">
        <f t="shared" si="36"/>
        <v>0</v>
      </c>
      <c r="G115" s="53">
        <v>0</v>
      </c>
      <c r="H115" s="53">
        <v>0</v>
      </c>
      <c r="I115" s="53">
        <v>0</v>
      </c>
      <c r="J115" s="3">
        <f t="shared" si="37"/>
        <v>0</v>
      </c>
      <c r="K115" s="53">
        <v>1650.1</v>
      </c>
      <c r="L115" s="53">
        <v>4955.3999999999996</v>
      </c>
      <c r="M115" s="53">
        <v>13394.5</v>
      </c>
      <c r="N115" s="3">
        <f t="shared" si="38"/>
        <v>20000</v>
      </c>
      <c r="O115" s="3">
        <f t="shared" si="35"/>
        <v>1650.1</v>
      </c>
      <c r="P115" s="3">
        <f t="shared" si="35"/>
        <v>4955.3999999999996</v>
      </c>
      <c r="Q115" s="3">
        <f t="shared" si="35"/>
        <v>13394.5</v>
      </c>
      <c r="R115" s="55">
        <f t="shared" si="35"/>
        <v>20000</v>
      </c>
    </row>
    <row r="116" spans="1:18" ht="48" customHeight="1" x14ac:dyDescent="0.25">
      <c r="A116" s="484"/>
      <c r="B116" s="59" t="s">
        <v>230</v>
      </c>
      <c r="C116" s="53">
        <v>0</v>
      </c>
      <c r="D116" s="53">
        <v>0</v>
      </c>
      <c r="E116" s="53">
        <v>0</v>
      </c>
      <c r="F116" s="3">
        <f t="shared" si="36"/>
        <v>0</v>
      </c>
      <c r="G116" s="53">
        <v>371.3</v>
      </c>
      <c r="H116" s="53">
        <v>1115</v>
      </c>
      <c r="I116" s="53">
        <v>3013.8</v>
      </c>
      <c r="J116" s="3">
        <f t="shared" si="37"/>
        <v>4500.1000000000004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371.3</v>
      </c>
      <c r="P116" s="3">
        <f>D116+H116+L116</f>
        <v>1115</v>
      </c>
      <c r="Q116" s="3">
        <f>E116+I116+M116</f>
        <v>3013.8</v>
      </c>
      <c r="R116" s="55">
        <f>F116+J116+N116</f>
        <v>4500.1000000000004</v>
      </c>
    </row>
    <row r="117" spans="1:18" ht="58.5" customHeight="1" x14ac:dyDescent="0.25">
      <c r="A117" s="68" t="s">
        <v>78</v>
      </c>
      <c r="B117" s="59" t="s">
        <v>231</v>
      </c>
      <c r="C117" s="3">
        <v>371.3</v>
      </c>
      <c r="D117" s="3">
        <v>1115</v>
      </c>
      <c r="E117" s="54">
        <v>3013.8</v>
      </c>
      <c r="F117" s="3">
        <f t="shared" si="36"/>
        <v>4500.1000000000004</v>
      </c>
      <c r="G117" s="53">
        <v>0</v>
      </c>
      <c r="H117" s="53">
        <v>0</v>
      </c>
      <c r="I117" s="53">
        <v>0</v>
      </c>
      <c r="J117" s="3">
        <f t="shared" si="37"/>
        <v>0</v>
      </c>
      <c r="K117" s="53">
        <v>0</v>
      </c>
      <c r="L117" s="53">
        <v>0</v>
      </c>
      <c r="M117" s="53">
        <v>0</v>
      </c>
      <c r="N117" s="3">
        <f t="shared" si="38"/>
        <v>0</v>
      </c>
      <c r="O117" s="3">
        <f>C117+G117+K117</f>
        <v>371.3</v>
      </c>
      <c r="P117" s="3">
        <f t="shared" si="35"/>
        <v>1115</v>
      </c>
      <c r="Q117" s="3">
        <f t="shared" si="35"/>
        <v>3013.8</v>
      </c>
      <c r="R117" s="55">
        <f t="shared" si="35"/>
        <v>4500.1000000000004</v>
      </c>
    </row>
    <row r="118" spans="1:18" ht="53.25" customHeight="1" x14ac:dyDescent="0.25">
      <c r="A118" s="69" t="s">
        <v>79</v>
      </c>
      <c r="B118" s="61" t="s">
        <v>232</v>
      </c>
      <c r="C118" s="3">
        <v>371.3</v>
      </c>
      <c r="D118" s="3">
        <v>1115</v>
      </c>
      <c r="E118" s="54">
        <v>3013.8</v>
      </c>
      <c r="F118" s="3">
        <f t="shared" si="36"/>
        <v>4500.1000000000004</v>
      </c>
      <c r="G118" s="53">
        <v>0</v>
      </c>
      <c r="H118" s="53">
        <v>0</v>
      </c>
      <c r="I118" s="53">
        <v>0</v>
      </c>
      <c r="J118" s="3">
        <f t="shared" si="37"/>
        <v>0</v>
      </c>
      <c r="K118" s="53">
        <v>0</v>
      </c>
      <c r="L118" s="53">
        <v>0</v>
      </c>
      <c r="M118" s="53">
        <v>0</v>
      </c>
      <c r="N118" s="3">
        <f t="shared" si="38"/>
        <v>0</v>
      </c>
      <c r="O118" s="3">
        <f>C118+G118+K118</f>
        <v>371.3</v>
      </c>
      <c r="P118" s="3">
        <f t="shared" si="35"/>
        <v>1115</v>
      </c>
      <c r="Q118" s="3">
        <f t="shared" si="35"/>
        <v>3013.8</v>
      </c>
      <c r="R118" s="55">
        <f t="shared" si="35"/>
        <v>4500.1000000000004</v>
      </c>
    </row>
    <row r="119" spans="1:18" ht="15.75" thickBot="1" x14ac:dyDescent="0.3">
      <c r="A119" s="485" t="s">
        <v>35</v>
      </c>
      <c r="B119" s="486"/>
      <c r="C119" s="29">
        <f>SUM(C112:C118)</f>
        <v>1113.9000000000001</v>
      </c>
      <c r="D119" s="29">
        <f t="shared" ref="D119:R119" si="39">SUM(D112:D118)</f>
        <v>3345</v>
      </c>
      <c r="E119" s="29">
        <f t="shared" si="39"/>
        <v>9041.4000000000015</v>
      </c>
      <c r="F119" s="29">
        <f t="shared" si="39"/>
        <v>13500.300000000001</v>
      </c>
      <c r="G119" s="29">
        <f t="shared" si="39"/>
        <v>3424</v>
      </c>
      <c r="H119" s="29">
        <f t="shared" si="39"/>
        <v>10282.5</v>
      </c>
      <c r="I119" s="29">
        <f t="shared" si="39"/>
        <v>27793.599999999999</v>
      </c>
      <c r="J119" s="29">
        <f t="shared" si="39"/>
        <v>41500.1</v>
      </c>
      <c r="K119" s="29">
        <f t="shared" si="39"/>
        <v>1650.1</v>
      </c>
      <c r="L119" s="29">
        <f t="shared" si="39"/>
        <v>4955.3999999999996</v>
      </c>
      <c r="M119" s="29">
        <f t="shared" si="39"/>
        <v>13394.5</v>
      </c>
      <c r="N119" s="29">
        <f t="shared" si="39"/>
        <v>20000</v>
      </c>
      <c r="O119" s="29">
        <f t="shared" si="39"/>
        <v>6188.0000000000009</v>
      </c>
      <c r="P119" s="29">
        <f t="shared" si="39"/>
        <v>18582.900000000001</v>
      </c>
      <c r="Q119" s="29">
        <f t="shared" si="39"/>
        <v>50229.500000000007</v>
      </c>
      <c r="R119" s="29">
        <f t="shared" si="39"/>
        <v>75000.400000000009</v>
      </c>
    </row>
    <row r="120" spans="1:18" x14ac:dyDescent="0.25">
      <c r="A120" s="487" t="s">
        <v>132</v>
      </c>
      <c r="B120" s="488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3"/>
      <c r="Q120" s="64"/>
      <c r="R120" s="65"/>
    </row>
    <row r="121" spans="1:18" ht="31.5" x14ac:dyDescent="0.25">
      <c r="A121" s="482" t="s">
        <v>70</v>
      </c>
      <c r="B121" s="59" t="s">
        <v>133</v>
      </c>
      <c r="C121" s="54">
        <v>123.8</v>
      </c>
      <c r="D121" s="54">
        <v>371.3</v>
      </c>
      <c r="E121" s="54">
        <v>1004.6</v>
      </c>
      <c r="F121" s="54">
        <f>SUM(C121:E121)</f>
        <v>1499.7</v>
      </c>
      <c r="G121" s="53">
        <v>0</v>
      </c>
      <c r="H121" s="53">
        <v>0</v>
      </c>
      <c r="I121" s="53">
        <v>0</v>
      </c>
      <c r="J121" s="3">
        <f>G121+H121+I121</f>
        <v>0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 t="shared" ref="O121:R174" si="40">C121+G121+K121</f>
        <v>123.8</v>
      </c>
      <c r="P121" s="3">
        <f t="shared" si="40"/>
        <v>371.3</v>
      </c>
      <c r="Q121" s="3">
        <f>E121+I121+M121</f>
        <v>1004.6</v>
      </c>
      <c r="R121" s="55">
        <f>F121+J121+N121</f>
        <v>1499.7</v>
      </c>
    </row>
    <row r="122" spans="1:18" ht="31.5" x14ac:dyDescent="0.25">
      <c r="A122" s="483"/>
      <c r="B122" s="59" t="s">
        <v>134</v>
      </c>
      <c r="C122" s="54">
        <v>24.8</v>
      </c>
      <c r="D122" s="54">
        <v>74.3</v>
      </c>
      <c r="E122" s="54">
        <v>200.9</v>
      </c>
      <c r="F122" s="54">
        <f t="shared" ref="F122:F185" si="41">SUM(C122:E122)</f>
        <v>300</v>
      </c>
      <c r="G122" s="53">
        <v>0</v>
      </c>
      <c r="H122" s="53">
        <v>0</v>
      </c>
      <c r="I122" s="53">
        <v>0</v>
      </c>
      <c r="J122" s="3">
        <f t="shared" ref="J122:J185" si="42">G122+H122+I122</f>
        <v>0</v>
      </c>
      <c r="K122" s="53">
        <v>0</v>
      </c>
      <c r="L122" s="53">
        <v>0</v>
      </c>
      <c r="M122" s="53">
        <v>0</v>
      </c>
      <c r="N122" s="3">
        <f t="shared" ref="N122:N185" si="43">K122+L122+M122</f>
        <v>0</v>
      </c>
      <c r="O122" s="3">
        <f t="shared" si="40"/>
        <v>24.8</v>
      </c>
      <c r="P122" s="3">
        <f t="shared" si="40"/>
        <v>74.3</v>
      </c>
      <c r="Q122" s="3">
        <f t="shared" si="40"/>
        <v>200.9</v>
      </c>
      <c r="R122" s="55">
        <f t="shared" si="40"/>
        <v>300</v>
      </c>
    </row>
    <row r="123" spans="1:18" ht="31.5" x14ac:dyDescent="0.25">
      <c r="A123" s="483"/>
      <c r="B123" s="59" t="s">
        <v>135</v>
      </c>
      <c r="C123" s="54">
        <v>12.4</v>
      </c>
      <c r="D123" s="54">
        <v>37.200000000000003</v>
      </c>
      <c r="E123" s="54">
        <v>100.5</v>
      </c>
      <c r="F123" s="54">
        <f t="shared" si="41"/>
        <v>150.1</v>
      </c>
      <c r="G123" s="53">
        <v>0</v>
      </c>
      <c r="H123" s="53">
        <v>0</v>
      </c>
      <c r="I123" s="53">
        <v>0</v>
      </c>
      <c r="J123" s="3">
        <f t="shared" si="42"/>
        <v>0</v>
      </c>
      <c r="K123" s="53">
        <v>0</v>
      </c>
      <c r="L123" s="53">
        <v>0</v>
      </c>
      <c r="M123" s="53">
        <v>0</v>
      </c>
      <c r="N123" s="3">
        <f t="shared" si="43"/>
        <v>0</v>
      </c>
      <c r="O123" s="3">
        <f t="shared" si="40"/>
        <v>12.4</v>
      </c>
      <c r="P123" s="3">
        <f t="shared" si="40"/>
        <v>37.200000000000003</v>
      </c>
      <c r="Q123" s="3">
        <f t="shared" si="40"/>
        <v>100.5</v>
      </c>
      <c r="R123" s="55">
        <f t="shared" si="40"/>
        <v>150.1</v>
      </c>
    </row>
    <row r="124" spans="1:18" ht="31.5" x14ac:dyDescent="0.25">
      <c r="A124" s="483"/>
      <c r="B124" s="59" t="s">
        <v>136</v>
      </c>
      <c r="C124" s="54">
        <v>12.4</v>
      </c>
      <c r="D124" s="54">
        <v>37.200000000000003</v>
      </c>
      <c r="E124" s="54">
        <v>100.5</v>
      </c>
      <c r="F124" s="54">
        <f t="shared" si="41"/>
        <v>150.1</v>
      </c>
      <c r="G124" s="53">
        <v>0</v>
      </c>
      <c r="H124" s="53">
        <v>0</v>
      </c>
      <c r="I124" s="53">
        <v>0</v>
      </c>
      <c r="J124" s="3">
        <f t="shared" si="42"/>
        <v>0</v>
      </c>
      <c r="K124" s="53">
        <v>0</v>
      </c>
      <c r="L124" s="53">
        <v>0</v>
      </c>
      <c r="M124" s="53">
        <v>0</v>
      </c>
      <c r="N124" s="3">
        <f t="shared" si="43"/>
        <v>0</v>
      </c>
      <c r="O124" s="3">
        <f t="shared" si="40"/>
        <v>12.4</v>
      </c>
      <c r="P124" s="3">
        <f t="shared" si="40"/>
        <v>37.200000000000003</v>
      </c>
      <c r="Q124" s="3">
        <f t="shared" si="40"/>
        <v>100.5</v>
      </c>
      <c r="R124" s="55">
        <f t="shared" si="40"/>
        <v>150.1</v>
      </c>
    </row>
    <row r="125" spans="1:18" ht="31.5" x14ac:dyDescent="0.25">
      <c r="A125" s="483"/>
      <c r="B125" s="59" t="s">
        <v>250</v>
      </c>
      <c r="C125" s="53">
        <v>0</v>
      </c>
      <c r="D125" s="53">
        <v>0</v>
      </c>
      <c r="E125" s="53">
        <v>0</v>
      </c>
      <c r="F125" s="54">
        <f t="shared" si="41"/>
        <v>0</v>
      </c>
      <c r="G125" s="54">
        <v>185.6</v>
      </c>
      <c r="H125" s="54">
        <v>557.5</v>
      </c>
      <c r="I125" s="54">
        <v>1506.9</v>
      </c>
      <c r="J125" s="3">
        <f t="shared" si="42"/>
        <v>2250</v>
      </c>
      <c r="K125" s="53">
        <v>0</v>
      </c>
      <c r="L125" s="53">
        <v>0</v>
      </c>
      <c r="M125" s="53">
        <v>0</v>
      </c>
      <c r="N125" s="3">
        <f t="shared" si="43"/>
        <v>0</v>
      </c>
      <c r="O125" s="3">
        <f t="shared" si="40"/>
        <v>185.6</v>
      </c>
      <c r="P125" s="3">
        <f t="shared" si="40"/>
        <v>557.5</v>
      </c>
      <c r="Q125" s="3">
        <f t="shared" si="40"/>
        <v>1506.9</v>
      </c>
      <c r="R125" s="55">
        <f t="shared" si="40"/>
        <v>2250</v>
      </c>
    </row>
    <row r="126" spans="1:18" ht="31.5" x14ac:dyDescent="0.25">
      <c r="A126" s="483"/>
      <c r="B126" s="59" t="s">
        <v>251</v>
      </c>
      <c r="C126" s="53">
        <v>0</v>
      </c>
      <c r="D126" s="53">
        <v>0</v>
      </c>
      <c r="E126" s="53">
        <v>0</v>
      </c>
      <c r="F126" s="54">
        <f t="shared" si="41"/>
        <v>0</v>
      </c>
      <c r="G126" s="54">
        <v>185.6</v>
      </c>
      <c r="H126" s="54">
        <v>557.5</v>
      </c>
      <c r="I126" s="54">
        <v>1506.9</v>
      </c>
      <c r="J126" s="3">
        <f t="shared" si="42"/>
        <v>2250</v>
      </c>
      <c r="K126" s="53">
        <v>0</v>
      </c>
      <c r="L126" s="53">
        <v>0</v>
      </c>
      <c r="M126" s="53">
        <v>0</v>
      </c>
      <c r="N126" s="3">
        <f t="shared" si="43"/>
        <v>0</v>
      </c>
      <c r="O126" s="3">
        <f t="shared" si="40"/>
        <v>185.6</v>
      </c>
      <c r="P126" s="3">
        <f t="shared" si="40"/>
        <v>557.5</v>
      </c>
      <c r="Q126" s="3">
        <f t="shared" si="40"/>
        <v>1506.9</v>
      </c>
      <c r="R126" s="55">
        <f t="shared" si="40"/>
        <v>2250</v>
      </c>
    </row>
    <row r="127" spans="1:18" ht="31.5" x14ac:dyDescent="0.25">
      <c r="A127" s="483"/>
      <c r="B127" s="59" t="s">
        <v>252</v>
      </c>
      <c r="C127" s="53">
        <v>0</v>
      </c>
      <c r="D127" s="53">
        <v>0</v>
      </c>
      <c r="E127" s="53">
        <v>0</v>
      </c>
      <c r="F127" s="54">
        <f t="shared" si="41"/>
        <v>0</v>
      </c>
      <c r="G127" s="54">
        <v>117.6</v>
      </c>
      <c r="H127" s="54">
        <v>353.1</v>
      </c>
      <c r="I127" s="54">
        <v>954.4</v>
      </c>
      <c r="J127" s="3">
        <f t="shared" si="42"/>
        <v>1425.1</v>
      </c>
      <c r="K127" s="53">
        <v>0</v>
      </c>
      <c r="L127" s="53">
        <v>0</v>
      </c>
      <c r="M127" s="53">
        <v>0</v>
      </c>
      <c r="N127" s="3">
        <f t="shared" si="43"/>
        <v>0</v>
      </c>
      <c r="O127" s="3">
        <f t="shared" si="40"/>
        <v>117.6</v>
      </c>
      <c r="P127" s="3">
        <f t="shared" si="40"/>
        <v>353.1</v>
      </c>
      <c r="Q127" s="3">
        <f t="shared" si="40"/>
        <v>954.4</v>
      </c>
      <c r="R127" s="55">
        <f t="shared" si="40"/>
        <v>1425.1</v>
      </c>
    </row>
    <row r="128" spans="1:18" ht="53.25" customHeight="1" x14ac:dyDescent="0.25">
      <c r="A128" s="483"/>
      <c r="B128" s="59" t="s">
        <v>253</v>
      </c>
      <c r="C128" s="53">
        <v>0</v>
      </c>
      <c r="D128" s="53">
        <v>0</v>
      </c>
      <c r="E128" s="53">
        <v>0</v>
      </c>
      <c r="F128" s="54">
        <f t="shared" si="41"/>
        <v>0</v>
      </c>
      <c r="G128" s="53">
        <v>0</v>
      </c>
      <c r="H128" s="53">
        <v>0</v>
      </c>
      <c r="I128" s="53">
        <v>0</v>
      </c>
      <c r="J128" s="3">
        <f t="shared" si="42"/>
        <v>0</v>
      </c>
      <c r="K128" s="54">
        <v>123.8</v>
      </c>
      <c r="L128" s="54">
        <v>371.7</v>
      </c>
      <c r="M128" s="54">
        <v>1004.6</v>
      </c>
      <c r="N128" s="3">
        <f t="shared" si="43"/>
        <v>1500.1</v>
      </c>
      <c r="O128" s="3">
        <f t="shared" si="40"/>
        <v>123.8</v>
      </c>
      <c r="P128" s="3">
        <f t="shared" si="40"/>
        <v>371.7</v>
      </c>
      <c r="Q128" s="3">
        <f t="shared" si="40"/>
        <v>1004.6</v>
      </c>
      <c r="R128" s="55">
        <f t="shared" si="40"/>
        <v>1500.1</v>
      </c>
    </row>
    <row r="129" spans="1:18" ht="31.5" x14ac:dyDescent="0.25">
      <c r="A129" s="483"/>
      <c r="B129" s="59" t="s">
        <v>254</v>
      </c>
      <c r="C129" s="53">
        <v>0</v>
      </c>
      <c r="D129" s="53">
        <v>0</v>
      </c>
      <c r="E129" s="53">
        <v>0</v>
      </c>
      <c r="F129" s="54">
        <f t="shared" si="41"/>
        <v>0</v>
      </c>
      <c r="G129" s="54">
        <v>63.4</v>
      </c>
      <c r="H129" s="54">
        <v>190.3</v>
      </c>
      <c r="I129" s="54">
        <v>514.4</v>
      </c>
      <c r="J129" s="3">
        <f t="shared" si="42"/>
        <v>768.1</v>
      </c>
      <c r="K129" s="53">
        <v>0</v>
      </c>
      <c r="L129" s="53">
        <v>0</v>
      </c>
      <c r="M129" s="53">
        <v>0</v>
      </c>
      <c r="N129" s="3">
        <f t="shared" si="43"/>
        <v>0</v>
      </c>
      <c r="O129" s="3">
        <f t="shared" si="40"/>
        <v>63.4</v>
      </c>
      <c r="P129" s="3">
        <f t="shared" si="40"/>
        <v>190.3</v>
      </c>
      <c r="Q129" s="3">
        <f t="shared" si="40"/>
        <v>514.4</v>
      </c>
      <c r="R129" s="55">
        <f t="shared" si="40"/>
        <v>768.1</v>
      </c>
    </row>
    <row r="130" spans="1:18" ht="31.5" x14ac:dyDescent="0.25">
      <c r="A130" s="483"/>
      <c r="B130" s="59" t="s">
        <v>255</v>
      </c>
      <c r="C130" s="53">
        <v>0</v>
      </c>
      <c r="D130" s="53">
        <v>0</v>
      </c>
      <c r="E130" s="53">
        <v>0</v>
      </c>
      <c r="F130" s="54">
        <f t="shared" si="41"/>
        <v>0</v>
      </c>
      <c r="G130" s="54">
        <v>62.9</v>
      </c>
      <c r="H130" s="54">
        <v>188.9</v>
      </c>
      <c r="I130" s="54">
        <v>510.5</v>
      </c>
      <c r="J130" s="3">
        <f t="shared" si="42"/>
        <v>762.3</v>
      </c>
      <c r="K130" s="53">
        <v>0</v>
      </c>
      <c r="L130" s="53">
        <v>0</v>
      </c>
      <c r="M130" s="53">
        <v>0</v>
      </c>
      <c r="N130" s="3">
        <f t="shared" si="43"/>
        <v>0</v>
      </c>
      <c r="O130" s="3">
        <f t="shared" si="40"/>
        <v>62.9</v>
      </c>
      <c r="P130" s="3">
        <f t="shared" si="40"/>
        <v>188.9</v>
      </c>
      <c r="Q130" s="3">
        <f t="shared" si="40"/>
        <v>510.5</v>
      </c>
      <c r="R130" s="55">
        <f t="shared" si="40"/>
        <v>762.3</v>
      </c>
    </row>
    <row r="131" spans="1:18" ht="31.5" x14ac:dyDescent="0.25">
      <c r="A131" s="483"/>
      <c r="B131" s="59" t="s">
        <v>256</v>
      </c>
      <c r="C131" s="53">
        <v>0</v>
      </c>
      <c r="D131" s="53">
        <v>0</v>
      </c>
      <c r="E131" s="53">
        <v>0</v>
      </c>
      <c r="F131" s="54">
        <f t="shared" si="41"/>
        <v>0</v>
      </c>
      <c r="G131" s="54">
        <v>62.6</v>
      </c>
      <c r="H131" s="54">
        <v>187.9</v>
      </c>
      <c r="I131" s="54">
        <v>508</v>
      </c>
      <c r="J131" s="3">
        <f t="shared" si="42"/>
        <v>758.5</v>
      </c>
      <c r="K131" s="53">
        <v>0</v>
      </c>
      <c r="L131" s="53">
        <v>0</v>
      </c>
      <c r="M131" s="53">
        <v>0</v>
      </c>
      <c r="N131" s="3">
        <f t="shared" si="43"/>
        <v>0</v>
      </c>
      <c r="O131" s="3">
        <f t="shared" si="40"/>
        <v>62.6</v>
      </c>
      <c r="P131" s="3">
        <f t="shared" si="40"/>
        <v>187.9</v>
      </c>
      <c r="Q131" s="3">
        <f t="shared" si="40"/>
        <v>508</v>
      </c>
      <c r="R131" s="55">
        <f t="shared" si="40"/>
        <v>758.5</v>
      </c>
    </row>
    <row r="132" spans="1:18" ht="31.5" x14ac:dyDescent="0.25">
      <c r="A132" s="484"/>
      <c r="B132" s="59" t="s">
        <v>257</v>
      </c>
      <c r="C132" s="53">
        <v>0</v>
      </c>
      <c r="D132" s="53">
        <v>0</v>
      </c>
      <c r="E132" s="53">
        <v>0</v>
      </c>
      <c r="F132" s="54">
        <f t="shared" si="41"/>
        <v>0</v>
      </c>
      <c r="G132" s="54">
        <v>62.9</v>
      </c>
      <c r="H132" s="54">
        <v>189</v>
      </c>
      <c r="I132" s="54">
        <v>510.9</v>
      </c>
      <c r="J132" s="3">
        <f>G132+H132+I132</f>
        <v>762.8</v>
      </c>
      <c r="K132" s="53">
        <v>0</v>
      </c>
      <c r="L132" s="53">
        <v>0</v>
      </c>
      <c r="M132" s="53">
        <v>0</v>
      </c>
      <c r="N132" s="3">
        <f t="shared" si="43"/>
        <v>0</v>
      </c>
      <c r="O132" s="3">
        <f t="shared" si="40"/>
        <v>62.9</v>
      </c>
      <c r="P132" s="3">
        <f t="shared" si="40"/>
        <v>189</v>
      </c>
      <c r="Q132" s="3">
        <f t="shared" si="40"/>
        <v>510.9</v>
      </c>
      <c r="R132" s="55">
        <f t="shared" si="40"/>
        <v>762.8</v>
      </c>
    </row>
    <row r="133" spans="1:18" ht="63" x14ac:dyDescent="0.25">
      <c r="A133" s="482" t="s">
        <v>72</v>
      </c>
      <c r="B133" s="70" t="s">
        <v>137</v>
      </c>
      <c r="C133" s="53">
        <v>0</v>
      </c>
      <c r="D133" s="53">
        <v>0</v>
      </c>
      <c r="E133" s="53">
        <v>0</v>
      </c>
      <c r="F133" s="54">
        <f t="shared" si="41"/>
        <v>0</v>
      </c>
      <c r="G133" s="53">
        <v>0</v>
      </c>
      <c r="H133" s="53">
        <v>0</v>
      </c>
      <c r="I133" s="53">
        <v>0</v>
      </c>
      <c r="J133" s="3">
        <f t="shared" si="42"/>
        <v>0</v>
      </c>
      <c r="K133" s="54">
        <v>519.79999999999995</v>
      </c>
      <c r="L133" s="54">
        <v>1561</v>
      </c>
      <c r="M133" s="54">
        <v>4219.2</v>
      </c>
      <c r="N133" s="3">
        <f t="shared" si="43"/>
        <v>6300</v>
      </c>
      <c r="O133" s="3">
        <f t="shared" si="40"/>
        <v>519.79999999999995</v>
      </c>
      <c r="P133" s="3">
        <f t="shared" si="40"/>
        <v>1561</v>
      </c>
      <c r="Q133" s="3">
        <f t="shared" si="40"/>
        <v>4219.2</v>
      </c>
      <c r="R133" s="55">
        <f t="shared" si="40"/>
        <v>6300</v>
      </c>
    </row>
    <row r="134" spans="1:18" ht="47.25" x14ac:dyDescent="0.25">
      <c r="A134" s="483"/>
      <c r="B134" s="70" t="s">
        <v>138</v>
      </c>
      <c r="C134" s="54">
        <v>53.6</v>
      </c>
      <c r="D134" s="54">
        <v>161</v>
      </c>
      <c r="E134" s="54">
        <v>435.3</v>
      </c>
      <c r="F134" s="54">
        <f t="shared" si="41"/>
        <v>649.9</v>
      </c>
      <c r="G134" s="53">
        <v>0</v>
      </c>
      <c r="H134" s="53">
        <v>0</v>
      </c>
      <c r="I134" s="53">
        <v>0</v>
      </c>
      <c r="J134" s="3">
        <f t="shared" si="42"/>
        <v>0</v>
      </c>
      <c r="K134" s="53">
        <v>0</v>
      </c>
      <c r="L134" s="53">
        <v>0</v>
      </c>
      <c r="M134" s="53">
        <v>0</v>
      </c>
      <c r="N134" s="3">
        <f t="shared" si="43"/>
        <v>0</v>
      </c>
      <c r="O134" s="3">
        <f t="shared" si="40"/>
        <v>53.6</v>
      </c>
      <c r="P134" s="3">
        <f t="shared" si="40"/>
        <v>161</v>
      </c>
      <c r="Q134" s="3">
        <f t="shared" si="40"/>
        <v>435.3</v>
      </c>
      <c r="R134" s="55">
        <f t="shared" si="40"/>
        <v>649.9</v>
      </c>
    </row>
    <row r="135" spans="1:18" ht="47.25" x14ac:dyDescent="0.25">
      <c r="A135" s="483"/>
      <c r="B135" s="71" t="s">
        <v>139</v>
      </c>
      <c r="C135" s="54">
        <v>33</v>
      </c>
      <c r="D135" s="54">
        <v>99.1</v>
      </c>
      <c r="E135" s="54">
        <v>267.89999999999998</v>
      </c>
      <c r="F135" s="54">
        <f t="shared" si="41"/>
        <v>400</v>
      </c>
      <c r="G135" s="53">
        <v>0</v>
      </c>
      <c r="H135" s="53">
        <v>0</v>
      </c>
      <c r="I135" s="53">
        <v>0</v>
      </c>
      <c r="J135" s="3">
        <f t="shared" si="42"/>
        <v>0</v>
      </c>
      <c r="K135" s="53">
        <v>0</v>
      </c>
      <c r="L135" s="53">
        <v>0</v>
      </c>
      <c r="M135" s="53">
        <v>0</v>
      </c>
      <c r="N135" s="3">
        <f t="shared" si="43"/>
        <v>0</v>
      </c>
      <c r="O135" s="3">
        <f t="shared" si="40"/>
        <v>33</v>
      </c>
      <c r="P135" s="3">
        <f t="shared" si="40"/>
        <v>99.1</v>
      </c>
      <c r="Q135" s="3">
        <f t="shared" si="40"/>
        <v>267.89999999999998</v>
      </c>
      <c r="R135" s="55">
        <f t="shared" si="40"/>
        <v>400</v>
      </c>
    </row>
    <row r="136" spans="1:18" ht="47.25" x14ac:dyDescent="0.25">
      <c r="A136" s="483"/>
      <c r="B136" s="70" t="s">
        <v>140</v>
      </c>
      <c r="C136" s="54">
        <v>16.5</v>
      </c>
      <c r="D136" s="54">
        <v>49.6</v>
      </c>
      <c r="E136" s="54">
        <v>133.9</v>
      </c>
      <c r="F136" s="54">
        <f t="shared" si="41"/>
        <v>200</v>
      </c>
      <c r="G136" s="53">
        <v>0</v>
      </c>
      <c r="H136" s="53">
        <v>0</v>
      </c>
      <c r="I136" s="53">
        <v>0</v>
      </c>
      <c r="J136" s="3">
        <f t="shared" si="42"/>
        <v>0</v>
      </c>
      <c r="K136" s="53">
        <v>0</v>
      </c>
      <c r="L136" s="53">
        <v>0</v>
      </c>
      <c r="M136" s="53">
        <v>0</v>
      </c>
      <c r="N136" s="3">
        <f t="shared" si="43"/>
        <v>0</v>
      </c>
      <c r="O136" s="3">
        <f t="shared" si="40"/>
        <v>16.5</v>
      </c>
      <c r="P136" s="3">
        <f t="shared" si="40"/>
        <v>49.6</v>
      </c>
      <c r="Q136" s="3">
        <f t="shared" si="40"/>
        <v>133.9</v>
      </c>
      <c r="R136" s="55">
        <f t="shared" si="40"/>
        <v>200</v>
      </c>
    </row>
    <row r="137" spans="1:18" ht="39" customHeight="1" x14ac:dyDescent="0.25">
      <c r="A137" s="483"/>
      <c r="B137" s="70" t="s">
        <v>141</v>
      </c>
      <c r="C137" s="54">
        <v>30.9</v>
      </c>
      <c r="D137" s="54">
        <v>92.9</v>
      </c>
      <c r="E137" s="54">
        <v>251.1</v>
      </c>
      <c r="F137" s="54">
        <f t="shared" si="41"/>
        <v>374.9</v>
      </c>
      <c r="G137" s="53">
        <v>0</v>
      </c>
      <c r="H137" s="53">
        <v>0</v>
      </c>
      <c r="I137" s="53">
        <v>0</v>
      </c>
      <c r="J137" s="3">
        <f t="shared" si="42"/>
        <v>0</v>
      </c>
      <c r="K137" s="53">
        <v>0</v>
      </c>
      <c r="L137" s="53">
        <v>0</v>
      </c>
      <c r="M137" s="53">
        <v>0</v>
      </c>
      <c r="N137" s="3">
        <f t="shared" si="43"/>
        <v>0</v>
      </c>
      <c r="O137" s="3">
        <f t="shared" si="40"/>
        <v>30.9</v>
      </c>
      <c r="P137" s="3">
        <f t="shared" si="40"/>
        <v>92.9</v>
      </c>
      <c r="Q137" s="3">
        <f t="shared" si="40"/>
        <v>251.1</v>
      </c>
      <c r="R137" s="55">
        <f t="shared" si="40"/>
        <v>374.9</v>
      </c>
    </row>
    <row r="138" spans="1:18" ht="39.75" customHeight="1" x14ac:dyDescent="0.25">
      <c r="A138" s="483"/>
      <c r="B138" s="70" t="s">
        <v>142</v>
      </c>
      <c r="C138" s="54">
        <v>31.4</v>
      </c>
      <c r="D138" s="54">
        <v>94.2</v>
      </c>
      <c r="E138" s="54">
        <v>254.5</v>
      </c>
      <c r="F138" s="54">
        <f t="shared" si="41"/>
        <v>380.1</v>
      </c>
      <c r="G138" s="53">
        <v>0</v>
      </c>
      <c r="H138" s="53">
        <v>0</v>
      </c>
      <c r="I138" s="53">
        <v>0</v>
      </c>
      <c r="J138" s="3">
        <f t="shared" si="42"/>
        <v>0</v>
      </c>
      <c r="K138" s="53">
        <v>0</v>
      </c>
      <c r="L138" s="53">
        <v>0</v>
      </c>
      <c r="M138" s="53">
        <v>0</v>
      </c>
      <c r="N138" s="3">
        <f t="shared" si="43"/>
        <v>0</v>
      </c>
      <c r="O138" s="3">
        <f t="shared" si="40"/>
        <v>31.4</v>
      </c>
      <c r="P138" s="3">
        <f t="shared" si="40"/>
        <v>94.2</v>
      </c>
      <c r="Q138" s="3">
        <f t="shared" si="40"/>
        <v>254.5</v>
      </c>
      <c r="R138" s="55">
        <f t="shared" si="40"/>
        <v>380.1</v>
      </c>
    </row>
    <row r="139" spans="1:18" ht="47.25" x14ac:dyDescent="0.25">
      <c r="A139" s="483"/>
      <c r="B139" s="70" t="s">
        <v>143</v>
      </c>
      <c r="C139" s="54">
        <v>30.5</v>
      </c>
      <c r="D139" s="54">
        <v>91.7</v>
      </c>
      <c r="E139" s="54">
        <v>247.8</v>
      </c>
      <c r="F139" s="54">
        <f t="shared" si="41"/>
        <v>370</v>
      </c>
      <c r="G139" s="53">
        <v>0</v>
      </c>
      <c r="H139" s="53">
        <v>0</v>
      </c>
      <c r="I139" s="53">
        <v>0</v>
      </c>
      <c r="J139" s="3">
        <f t="shared" si="42"/>
        <v>0</v>
      </c>
      <c r="K139" s="53">
        <v>0</v>
      </c>
      <c r="L139" s="53">
        <v>0</v>
      </c>
      <c r="M139" s="53">
        <v>0</v>
      </c>
      <c r="N139" s="3">
        <f t="shared" si="43"/>
        <v>0</v>
      </c>
      <c r="O139" s="3">
        <f t="shared" si="40"/>
        <v>30.5</v>
      </c>
      <c r="P139" s="3">
        <f t="shared" si="40"/>
        <v>91.7</v>
      </c>
      <c r="Q139" s="3">
        <f t="shared" si="40"/>
        <v>247.8</v>
      </c>
      <c r="R139" s="55">
        <f t="shared" si="40"/>
        <v>370</v>
      </c>
    </row>
    <row r="140" spans="1:18" ht="39" customHeight="1" x14ac:dyDescent="0.25">
      <c r="A140" s="483"/>
      <c r="B140" s="70" t="s">
        <v>144</v>
      </c>
      <c r="C140" s="54">
        <v>43.7</v>
      </c>
      <c r="D140" s="54">
        <v>131.30000000000001</v>
      </c>
      <c r="E140" s="54">
        <v>355</v>
      </c>
      <c r="F140" s="54">
        <f t="shared" si="41"/>
        <v>530</v>
      </c>
      <c r="G140" s="53">
        <v>0</v>
      </c>
      <c r="H140" s="53">
        <v>0</v>
      </c>
      <c r="I140" s="53">
        <v>0</v>
      </c>
      <c r="J140" s="3">
        <f t="shared" si="42"/>
        <v>0</v>
      </c>
      <c r="K140" s="53">
        <v>0</v>
      </c>
      <c r="L140" s="53">
        <v>0</v>
      </c>
      <c r="M140" s="53">
        <v>0</v>
      </c>
      <c r="N140" s="3">
        <f t="shared" si="43"/>
        <v>0</v>
      </c>
      <c r="O140" s="3">
        <f t="shared" si="40"/>
        <v>43.7</v>
      </c>
      <c r="P140" s="3">
        <f t="shared" si="40"/>
        <v>131.30000000000001</v>
      </c>
      <c r="Q140" s="3">
        <f t="shared" si="40"/>
        <v>355</v>
      </c>
      <c r="R140" s="55">
        <f t="shared" si="40"/>
        <v>530</v>
      </c>
    </row>
    <row r="141" spans="1:18" ht="47.25" x14ac:dyDescent="0.25">
      <c r="A141" s="483"/>
      <c r="B141" s="70" t="s">
        <v>145</v>
      </c>
      <c r="C141" s="53">
        <v>0</v>
      </c>
      <c r="D141" s="53">
        <v>0</v>
      </c>
      <c r="E141" s="53">
        <v>0</v>
      </c>
      <c r="F141" s="54">
        <f t="shared" si="41"/>
        <v>0</v>
      </c>
      <c r="G141" s="53">
        <v>247.5</v>
      </c>
      <c r="H141" s="53">
        <v>743.3</v>
      </c>
      <c r="I141" s="54">
        <v>2009.2</v>
      </c>
      <c r="J141" s="3">
        <f t="shared" si="42"/>
        <v>3000</v>
      </c>
      <c r="K141" s="53">
        <v>0</v>
      </c>
      <c r="L141" s="53">
        <v>0</v>
      </c>
      <c r="M141" s="53">
        <v>0</v>
      </c>
      <c r="N141" s="3">
        <f t="shared" si="43"/>
        <v>0</v>
      </c>
      <c r="O141" s="3">
        <f t="shared" si="40"/>
        <v>247.5</v>
      </c>
      <c r="P141" s="3">
        <f t="shared" si="40"/>
        <v>743.3</v>
      </c>
      <c r="Q141" s="3">
        <f t="shared" si="40"/>
        <v>2009.2</v>
      </c>
      <c r="R141" s="55">
        <f t="shared" si="40"/>
        <v>3000</v>
      </c>
    </row>
    <row r="142" spans="1:18" ht="15.75" x14ac:dyDescent="0.25">
      <c r="A142" s="483"/>
      <c r="B142" s="70" t="s">
        <v>146</v>
      </c>
      <c r="C142" s="53">
        <v>0</v>
      </c>
      <c r="D142" s="53">
        <v>0</v>
      </c>
      <c r="E142" s="53">
        <v>0</v>
      </c>
      <c r="F142" s="54">
        <f t="shared" si="41"/>
        <v>0</v>
      </c>
      <c r="G142" s="54">
        <v>849.8</v>
      </c>
      <c r="H142" s="54">
        <v>2552</v>
      </c>
      <c r="I142" s="54">
        <v>6898.2</v>
      </c>
      <c r="J142" s="3">
        <f t="shared" si="42"/>
        <v>10300</v>
      </c>
      <c r="K142" s="53">
        <v>0</v>
      </c>
      <c r="L142" s="53">
        <v>0</v>
      </c>
      <c r="M142" s="53">
        <v>0</v>
      </c>
      <c r="N142" s="3">
        <f t="shared" si="43"/>
        <v>0</v>
      </c>
      <c r="O142" s="3">
        <f t="shared" si="40"/>
        <v>849.8</v>
      </c>
      <c r="P142" s="3">
        <f t="shared" si="40"/>
        <v>2552</v>
      </c>
      <c r="Q142" s="3">
        <f t="shared" si="40"/>
        <v>6898.2</v>
      </c>
      <c r="R142" s="55">
        <f t="shared" si="40"/>
        <v>10300</v>
      </c>
    </row>
    <row r="143" spans="1:18" ht="63" x14ac:dyDescent="0.25">
      <c r="A143" s="483"/>
      <c r="B143" s="70" t="s">
        <v>147</v>
      </c>
      <c r="C143" s="53">
        <v>0</v>
      </c>
      <c r="D143" s="53">
        <v>0</v>
      </c>
      <c r="E143" s="53">
        <v>0</v>
      </c>
      <c r="F143" s="54">
        <f t="shared" si="41"/>
        <v>0</v>
      </c>
      <c r="G143" s="54">
        <v>509.2</v>
      </c>
      <c r="H143" s="54">
        <v>1529.1</v>
      </c>
      <c r="I143" s="54">
        <v>4133.3</v>
      </c>
      <c r="J143" s="3">
        <f t="shared" si="42"/>
        <v>6171.6</v>
      </c>
      <c r="K143" s="53">
        <v>0</v>
      </c>
      <c r="L143" s="53">
        <v>0</v>
      </c>
      <c r="M143" s="53">
        <v>0</v>
      </c>
      <c r="N143" s="3">
        <f t="shared" si="43"/>
        <v>0</v>
      </c>
      <c r="O143" s="3">
        <f t="shared" si="40"/>
        <v>509.2</v>
      </c>
      <c r="P143" s="3">
        <f t="shared" si="40"/>
        <v>1529.1</v>
      </c>
      <c r="Q143" s="3">
        <f t="shared" si="40"/>
        <v>4133.3</v>
      </c>
      <c r="R143" s="55">
        <f t="shared" si="40"/>
        <v>6171.6</v>
      </c>
    </row>
    <row r="144" spans="1:18" ht="78.75" x14ac:dyDescent="0.25">
      <c r="A144" s="483"/>
      <c r="B144" s="70" t="s">
        <v>148</v>
      </c>
      <c r="C144" s="53">
        <v>0</v>
      </c>
      <c r="D144" s="53">
        <v>0</v>
      </c>
      <c r="E144" s="53">
        <v>0</v>
      </c>
      <c r="F144" s="54">
        <f t="shared" si="41"/>
        <v>0</v>
      </c>
      <c r="G144" s="54">
        <v>295.5</v>
      </c>
      <c r="H144" s="54">
        <v>887.4</v>
      </c>
      <c r="I144" s="54">
        <v>2398.6999999999998</v>
      </c>
      <c r="J144" s="3">
        <f t="shared" si="42"/>
        <v>3581.6</v>
      </c>
      <c r="K144" s="53">
        <v>0</v>
      </c>
      <c r="L144" s="53">
        <v>0</v>
      </c>
      <c r="M144" s="53">
        <v>0</v>
      </c>
      <c r="N144" s="3">
        <f t="shared" si="43"/>
        <v>0</v>
      </c>
      <c r="O144" s="3">
        <f t="shared" si="40"/>
        <v>295.5</v>
      </c>
      <c r="P144" s="3">
        <f t="shared" si="40"/>
        <v>887.4</v>
      </c>
      <c r="Q144" s="3">
        <f t="shared" si="40"/>
        <v>2398.6999999999998</v>
      </c>
      <c r="R144" s="55">
        <f t="shared" si="40"/>
        <v>3581.6</v>
      </c>
    </row>
    <row r="145" spans="1:18" ht="63" x14ac:dyDescent="0.25">
      <c r="A145" s="483"/>
      <c r="B145" s="70" t="s">
        <v>149</v>
      </c>
      <c r="C145" s="53">
        <v>0</v>
      </c>
      <c r="D145" s="53">
        <v>0</v>
      </c>
      <c r="E145" s="53">
        <v>0</v>
      </c>
      <c r="F145" s="54">
        <f t="shared" si="41"/>
        <v>0</v>
      </c>
      <c r="G145" s="54">
        <v>168.7</v>
      </c>
      <c r="H145" s="54">
        <v>506.7</v>
      </c>
      <c r="I145" s="54">
        <v>1369.7</v>
      </c>
      <c r="J145" s="3">
        <f t="shared" si="42"/>
        <v>2045.1</v>
      </c>
      <c r="K145" s="53">
        <v>0</v>
      </c>
      <c r="L145" s="53">
        <v>0</v>
      </c>
      <c r="M145" s="53">
        <v>0</v>
      </c>
      <c r="N145" s="3">
        <f t="shared" si="43"/>
        <v>0</v>
      </c>
      <c r="O145" s="3">
        <f t="shared" si="40"/>
        <v>168.7</v>
      </c>
      <c r="P145" s="3">
        <f t="shared" si="40"/>
        <v>506.7</v>
      </c>
      <c r="Q145" s="3">
        <f t="shared" si="40"/>
        <v>1369.7</v>
      </c>
      <c r="R145" s="55">
        <f t="shared" si="40"/>
        <v>2045.1</v>
      </c>
    </row>
    <row r="146" spans="1:18" ht="47.25" x14ac:dyDescent="0.25">
      <c r="A146" s="483"/>
      <c r="B146" s="70" t="s">
        <v>208</v>
      </c>
      <c r="C146" s="53">
        <v>0</v>
      </c>
      <c r="D146" s="53">
        <v>0</v>
      </c>
      <c r="E146" s="53">
        <v>0</v>
      </c>
      <c r="F146" s="54">
        <f t="shared" si="41"/>
        <v>0</v>
      </c>
      <c r="G146" s="54">
        <v>112.4</v>
      </c>
      <c r="H146" s="54">
        <v>337.5</v>
      </c>
      <c r="I146" s="54">
        <v>912.3</v>
      </c>
      <c r="J146" s="3">
        <f t="shared" si="42"/>
        <v>1362.1999999999998</v>
      </c>
      <c r="K146" s="53">
        <v>0</v>
      </c>
      <c r="L146" s="53">
        <v>0</v>
      </c>
      <c r="M146" s="53">
        <v>0</v>
      </c>
      <c r="N146" s="3">
        <f t="shared" si="43"/>
        <v>0</v>
      </c>
      <c r="O146" s="3">
        <f t="shared" si="40"/>
        <v>112.4</v>
      </c>
      <c r="P146" s="3">
        <f t="shared" si="40"/>
        <v>337.5</v>
      </c>
      <c r="Q146" s="3">
        <f t="shared" si="40"/>
        <v>912.3</v>
      </c>
      <c r="R146" s="55">
        <f t="shared" si="40"/>
        <v>1362.1999999999998</v>
      </c>
    </row>
    <row r="147" spans="1:18" ht="31.5" x14ac:dyDescent="0.25">
      <c r="A147" s="483"/>
      <c r="B147" s="70" t="s">
        <v>258</v>
      </c>
      <c r="C147" s="53">
        <v>0</v>
      </c>
      <c r="D147" s="53">
        <v>0</v>
      </c>
      <c r="E147" s="53">
        <v>0</v>
      </c>
      <c r="F147" s="54">
        <f t="shared" si="41"/>
        <v>0</v>
      </c>
      <c r="G147" s="54">
        <v>61.9</v>
      </c>
      <c r="H147" s="54">
        <v>186</v>
      </c>
      <c r="I147" s="54">
        <v>502.7</v>
      </c>
      <c r="J147" s="3">
        <f t="shared" si="42"/>
        <v>750.6</v>
      </c>
      <c r="K147" s="53">
        <v>0</v>
      </c>
      <c r="L147" s="53">
        <v>0</v>
      </c>
      <c r="M147" s="53">
        <v>0</v>
      </c>
      <c r="N147" s="3">
        <f t="shared" si="43"/>
        <v>0</v>
      </c>
      <c r="O147" s="3">
        <f t="shared" si="40"/>
        <v>61.9</v>
      </c>
      <c r="P147" s="3">
        <f t="shared" si="40"/>
        <v>186</v>
      </c>
      <c r="Q147" s="3">
        <f t="shared" si="40"/>
        <v>502.7</v>
      </c>
      <c r="R147" s="55">
        <f t="shared" si="40"/>
        <v>750.6</v>
      </c>
    </row>
    <row r="148" spans="1:18" ht="47.25" x14ac:dyDescent="0.25">
      <c r="A148" s="483"/>
      <c r="B148" s="70" t="s">
        <v>209</v>
      </c>
      <c r="C148" s="53">
        <v>0</v>
      </c>
      <c r="D148" s="53">
        <v>0</v>
      </c>
      <c r="E148" s="53">
        <v>0</v>
      </c>
      <c r="F148" s="54">
        <f t="shared" si="41"/>
        <v>0</v>
      </c>
      <c r="G148" s="54">
        <v>168.9</v>
      </c>
      <c r="H148" s="54">
        <v>507.1</v>
      </c>
      <c r="I148" s="54">
        <v>1370.7</v>
      </c>
      <c r="J148" s="3">
        <f t="shared" si="42"/>
        <v>2046.7</v>
      </c>
      <c r="K148" s="53">
        <v>0</v>
      </c>
      <c r="L148" s="53">
        <v>0</v>
      </c>
      <c r="M148" s="53">
        <v>0</v>
      </c>
      <c r="N148" s="3">
        <f t="shared" si="43"/>
        <v>0</v>
      </c>
      <c r="O148" s="3">
        <f t="shared" si="40"/>
        <v>168.9</v>
      </c>
      <c r="P148" s="3">
        <f t="shared" si="40"/>
        <v>507.1</v>
      </c>
      <c r="Q148" s="3">
        <f t="shared" si="40"/>
        <v>1370.7</v>
      </c>
      <c r="R148" s="55">
        <f t="shared" si="40"/>
        <v>2046.7</v>
      </c>
    </row>
    <row r="149" spans="1:18" ht="47.25" x14ac:dyDescent="0.25">
      <c r="A149" s="484"/>
      <c r="B149" s="70" t="s">
        <v>210</v>
      </c>
      <c r="C149" s="53">
        <v>0</v>
      </c>
      <c r="D149" s="53">
        <v>0</v>
      </c>
      <c r="E149" s="53">
        <v>0</v>
      </c>
      <c r="F149" s="54">
        <f t="shared" si="41"/>
        <v>0</v>
      </c>
      <c r="G149" s="54">
        <v>188.4</v>
      </c>
      <c r="H149" s="54">
        <v>565.9</v>
      </c>
      <c r="I149" s="54">
        <v>1529.6</v>
      </c>
      <c r="J149" s="3">
        <f t="shared" si="42"/>
        <v>2283.8999999999996</v>
      </c>
      <c r="K149" s="53">
        <v>0</v>
      </c>
      <c r="L149" s="53">
        <v>0</v>
      </c>
      <c r="M149" s="53">
        <v>0</v>
      </c>
      <c r="N149" s="3">
        <f t="shared" si="43"/>
        <v>0</v>
      </c>
      <c r="O149" s="3">
        <f t="shared" si="40"/>
        <v>188.4</v>
      </c>
      <c r="P149" s="3">
        <f t="shared" si="40"/>
        <v>565.9</v>
      </c>
      <c r="Q149" s="3">
        <f t="shared" si="40"/>
        <v>1529.6</v>
      </c>
      <c r="R149" s="55">
        <f t="shared" si="40"/>
        <v>2283.8999999999996</v>
      </c>
    </row>
    <row r="150" spans="1:18" ht="47.25" x14ac:dyDescent="0.25">
      <c r="A150" s="482" t="s">
        <v>74</v>
      </c>
      <c r="B150" s="72" t="s">
        <v>150</v>
      </c>
      <c r="C150" s="53">
        <v>0</v>
      </c>
      <c r="D150" s="53">
        <v>0</v>
      </c>
      <c r="E150" s="53">
        <v>0</v>
      </c>
      <c r="F150" s="54">
        <f t="shared" si="41"/>
        <v>0</v>
      </c>
      <c r="G150" s="54">
        <v>5197.8999999999996</v>
      </c>
      <c r="H150" s="54">
        <v>15609.4</v>
      </c>
      <c r="I150" s="54">
        <v>42192.7</v>
      </c>
      <c r="J150" s="3">
        <f t="shared" si="42"/>
        <v>63000</v>
      </c>
      <c r="K150" s="53">
        <v>0</v>
      </c>
      <c r="L150" s="53">
        <v>0</v>
      </c>
      <c r="M150" s="53">
        <v>0</v>
      </c>
      <c r="N150" s="3">
        <f t="shared" si="43"/>
        <v>0</v>
      </c>
      <c r="O150" s="3">
        <f t="shared" si="40"/>
        <v>5197.8999999999996</v>
      </c>
      <c r="P150" s="3">
        <f t="shared" si="40"/>
        <v>15609.4</v>
      </c>
      <c r="Q150" s="3">
        <f t="shared" si="40"/>
        <v>42192.7</v>
      </c>
      <c r="R150" s="55">
        <f t="shared" si="40"/>
        <v>63000</v>
      </c>
    </row>
    <row r="151" spans="1:18" ht="47.25" x14ac:dyDescent="0.25">
      <c r="A151" s="483"/>
      <c r="B151" s="59" t="s">
        <v>151</v>
      </c>
      <c r="C151" s="54">
        <v>16.5</v>
      </c>
      <c r="D151" s="54">
        <v>49.6</v>
      </c>
      <c r="E151" s="54">
        <v>133.9</v>
      </c>
      <c r="F151" s="54">
        <f t="shared" si="41"/>
        <v>200</v>
      </c>
      <c r="G151" s="53">
        <v>0</v>
      </c>
      <c r="H151" s="53">
        <v>0</v>
      </c>
      <c r="I151" s="53">
        <v>0</v>
      </c>
      <c r="J151" s="3">
        <f t="shared" si="42"/>
        <v>0</v>
      </c>
      <c r="K151" s="53">
        <v>0</v>
      </c>
      <c r="L151" s="53">
        <v>0</v>
      </c>
      <c r="M151" s="53">
        <v>0</v>
      </c>
      <c r="N151" s="3">
        <f t="shared" si="43"/>
        <v>0</v>
      </c>
      <c r="O151" s="3">
        <f t="shared" si="40"/>
        <v>16.5</v>
      </c>
      <c r="P151" s="3">
        <f t="shared" si="40"/>
        <v>49.6</v>
      </c>
      <c r="Q151" s="3">
        <f t="shared" si="40"/>
        <v>133.9</v>
      </c>
      <c r="R151" s="55">
        <f t="shared" si="40"/>
        <v>200</v>
      </c>
    </row>
    <row r="152" spans="1:18" ht="63" x14ac:dyDescent="0.25">
      <c r="A152" s="483"/>
      <c r="B152" s="72" t="s">
        <v>152</v>
      </c>
      <c r="C152" s="54">
        <v>13.2</v>
      </c>
      <c r="D152" s="54">
        <v>39.6</v>
      </c>
      <c r="E152" s="54">
        <v>107.2</v>
      </c>
      <c r="F152" s="54">
        <f t="shared" si="41"/>
        <v>160</v>
      </c>
      <c r="G152" s="53">
        <v>0</v>
      </c>
      <c r="H152" s="53">
        <v>0</v>
      </c>
      <c r="I152" s="53">
        <v>0</v>
      </c>
      <c r="J152" s="3">
        <f t="shared" si="42"/>
        <v>0</v>
      </c>
      <c r="K152" s="53">
        <v>0</v>
      </c>
      <c r="L152" s="53">
        <v>0</v>
      </c>
      <c r="M152" s="53">
        <v>0</v>
      </c>
      <c r="N152" s="3">
        <f t="shared" si="43"/>
        <v>0</v>
      </c>
      <c r="O152" s="3">
        <f t="shared" si="40"/>
        <v>13.2</v>
      </c>
      <c r="P152" s="3">
        <f t="shared" si="40"/>
        <v>39.6</v>
      </c>
      <c r="Q152" s="3">
        <f t="shared" si="40"/>
        <v>107.2</v>
      </c>
      <c r="R152" s="55">
        <f t="shared" si="40"/>
        <v>160</v>
      </c>
    </row>
    <row r="153" spans="1:18" ht="63" x14ac:dyDescent="0.25">
      <c r="A153" s="483"/>
      <c r="B153" s="72" t="s">
        <v>153</v>
      </c>
      <c r="C153" s="54">
        <v>21.5</v>
      </c>
      <c r="D153" s="54">
        <v>64.400000000000006</v>
      </c>
      <c r="E153" s="54">
        <v>174.1</v>
      </c>
      <c r="F153" s="54">
        <f t="shared" si="41"/>
        <v>260</v>
      </c>
      <c r="G153" s="53">
        <v>0</v>
      </c>
      <c r="H153" s="53">
        <v>0</v>
      </c>
      <c r="I153" s="53">
        <v>0</v>
      </c>
      <c r="J153" s="3">
        <f t="shared" si="42"/>
        <v>0</v>
      </c>
      <c r="K153" s="53">
        <v>0</v>
      </c>
      <c r="L153" s="53">
        <v>0</v>
      </c>
      <c r="M153" s="53">
        <v>0</v>
      </c>
      <c r="N153" s="3">
        <f t="shared" si="43"/>
        <v>0</v>
      </c>
      <c r="O153" s="3">
        <f t="shared" si="40"/>
        <v>21.5</v>
      </c>
      <c r="P153" s="3">
        <f t="shared" si="40"/>
        <v>64.400000000000006</v>
      </c>
      <c r="Q153" s="3">
        <f t="shared" si="40"/>
        <v>174.1</v>
      </c>
      <c r="R153" s="55">
        <f t="shared" si="40"/>
        <v>260</v>
      </c>
    </row>
    <row r="154" spans="1:18" ht="63" x14ac:dyDescent="0.25">
      <c r="A154" s="483"/>
      <c r="B154" s="72" t="s">
        <v>154</v>
      </c>
      <c r="C154" s="53">
        <v>0</v>
      </c>
      <c r="D154" s="53">
        <v>0</v>
      </c>
      <c r="E154" s="53">
        <v>0</v>
      </c>
      <c r="F154" s="54">
        <f t="shared" si="41"/>
        <v>0</v>
      </c>
      <c r="G154" s="54">
        <v>110.4</v>
      </c>
      <c r="H154" s="54">
        <v>331.5</v>
      </c>
      <c r="I154" s="54">
        <v>896.2</v>
      </c>
      <c r="J154" s="3">
        <f t="shared" si="42"/>
        <v>1338.1</v>
      </c>
      <c r="K154" s="53">
        <v>0</v>
      </c>
      <c r="L154" s="53">
        <v>0</v>
      </c>
      <c r="M154" s="53">
        <v>0</v>
      </c>
      <c r="N154" s="3">
        <f t="shared" si="43"/>
        <v>0</v>
      </c>
      <c r="O154" s="3">
        <f t="shared" si="40"/>
        <v>110.4</v>
      </c>
      <c r="P154" s="3">
        <f t="shared" si="40"/>
        <v>331.5</v>
      </c>
      <c r="Q154" s="3">
        <f t="shared" si="40"/>
        <v>896.2</v>
      </c>
      <c r="R154" s="55">
        <f t="shared" si="40"/>
        <v>1338.1</v>
      </c>
    </row>
    <row r="155" spans="1:18" ht="63" x14ac:dyDescent="0.25">
      <c r="A155" s="483"/>
      <c r="B155" s="72" t="s">
        <v>155</v>
      </c>
      <c r="C155" s="53">
        <v>0</v>
      </c>
      <c r="D155" s="53">
        <v>0</v>
      </c>
      <c r="E155" s="53">
        <v>0</v>
      </c>
      <c r="F155" s="54">
        <f t="shared" si="41"/>
        <v>0</v>
      </c>
      <c r="G155" s="54">
        <v>284.60000000000002</v>
      </c>
      <c r="H155" s="54">
        <v>854.7</v>
      </c>
      <c r="I155" s="54">
        <v>2310.1</v>
      </c>
      <c r="J155" s="3">
        <f t="shared" si="42"/>
        <v>3449.4</v>
      </c>
      <c r="K155" s="53">
        <v>0</v>
      </c>
      <c r="L155" s="53">
        <v>0</v>
      </c>
      <c r="M155" s="53">
        <v>0</v>
      </c>
      <c r="N155" s="3">
        <f t="shared" si="43"/>
        <v>0</v>
      </c>
      <c r="O155" s="3">
        <f t="shared" si="40"/>
        <v>284.60000000000002</v>
      </c>
      <c r="P155" s="3">
        <f t="shared" si="40"/>
        <v>854.7</v>
      </c>
      <c r="Q155" s="3">
        <f t="shared" si="40"/>
        <v>2310.1</v>
      </c>
      <c r="R155" s="55">
        <f t="shared" si="40"/>
        <v>3449.4</v>
      </c>
    </row>
    <row r="156" spans="1:18" ht="31.5" x14ac:dyDescent="0.25">
      <c r="A156" s="483"/>
      <c r="B156" s="72" t="s">
        <v>156</v>
      </c>
      <c r="C156" s="53">
        <v>0</v>
      </c>
      <c r="D156" s="53">
        <v>0</v>
      </c>
      <c r="E156" s="53">
        <v>0</v>
      </c>
      <c r="F156" s="54">
        <f t="shared" si="41"/>
        <v>0</v>
      </c>
      <c r="G156" s="54">
        <v>63.6</v>
      </c>
      <c r="H156" s="54">
        <v>191.1</v>
      </c>
      <c r="I156" s="54">
        <v>516.4</v>
      </c>
      <c r="J156" s="3">
        <f t="shared" si="42"/>
        <v>771.09999999999991</v>
      </c>
      <c r="K156" s="53">
        <v>0</v>
      </c>
      <c r="L156" s="53">
        <v>0</v>
      </c>
      <c r="M156" s="53">
        <v>0</v>
      </c>
      <c r="N156" s="3">
        <f t="shared" si="43"/>
        <v>0</v>
      </c>
      <c r="O156" s="3">
        <f t="shared" si="40"/>
        <v>63.6</v>
      </c>
      <c r="P156" s="3">
        <f t="shared" si="40"/>
        <v>191.1</v>
      </c>
      <c r="Q156" s="3">
        <f t="shared" si="40"/>
        <v>516.4</v>
      </c>
      <c r="R156" s="55">
        <f t="shared" si="40"/>
        <v>771.09999999999991</v>
      </c>
    </row>
    <row r="157" spans="1:18" ht="31.5" x14ac:dyDescent="0.25">
      <c r="A157" s="483"/>
      <c r="B157" s="72" t="s">
        <v>157</v>
      </c>
      <c r="C157" s="53">
        <v>0</v>
      </c>
      <c r="D157" s="53">
        <v>0</v>
      </c>
      <c r="E157" s="53">
        <v>0</v>
      </c>
      <c r="F157" s="54">
        <f t="shared" si="41"/>
        <v>0</v>
      </c>
      <c r="G157" s="54">
        <v>63.6</v>
      </c>
      <c r="H157" s="54">
        <v>190.9</v>
      </c>
      <c r="I157" s="54">
        <v>515.9</v>
      </c>
      <c r="J157" s="3">
        <f t="shared" si="42"/>
        <v>770.4</v>
      </c>
      <c r="K157" s="53">
        <v>0</v>
      </c>
      <c r="L157" s="53">
        <v>0</v>
      </c>
      <c r="M157" s="53">
        <v>0</v>
      </c>
      <c r="N157" s="3">
        <f t="shared" si="43"/>
        <v>0</v>
      </c>
      <c r="O157" s="3">
        <f t="shared" si="40"/>
        <v>63.6</v>
      </c>
      <c r="P157" s="3">
        <f t="shared" si="40"/>
        <v>190.9</v>
      </c>
      <c r="Q157" s="3">
        <f t="shared" si="40"/>
        <v>515.9</v>
      </c>
      <c r="R157" s="55">
        <f t="shared" si="40"/>
        <v>770.4</v>
      </c>
    </row>
    <row r="158" spans="1:18" ht="31.5" x14ac:dyDescent="0.25">
      <c r="A158" s="483"/>
      <c r="B158" s="72" t="s">
        <v>158</v>
      </c>
      <c r="C158" s="53">
        <v>0</v>
      </c>
      <c r="D158" s="53">
        <v>0</v>
      </c>
      <c r="E158" s="53">
        <v>0</v>
      </c>
      <c r="F158" s="54">
        <f t="shared" si="41"/>
        <v>0</v>
      </c>
      <c r="G158" s="54">
        <v>63.4</v>
      </c>
      <c r="H158" s="54">
        <v>190.4</v>
      </c>
      <c r="I158" s="54">
        <v>514.70000000000005</v>
      </c>
      <c r="J158" s="3">
        <f t="shared" si="42"/>
        <v>768.5</v>
      </c>
      <c r="K158" s="53">
        <v>0</v>
      </c>
      <c r="L158" s="53">
        <v>0</v>
      </c>
      <c r="M158" s="53">
        <v>0</v>
      </c>
      <c r="N158" s="3">
        <f t="shared" si="43"/>
        <v>0</v>
      </c>
      <c r="O158" s="3">
        <f t="shared" si="40"/>
        <v>63.4</v>
      </c>
      <c r="P158" s="3">
        <f t="shared" si="40"/>
        <v>190.4</v>
      </c>
      <c r="Q158" s="3">
        <f t="shared" si="40"/>
        <v>514.70000000000005</v>
      </c>
      <c r="R158" s="55">
        <f t="shared" si="40"/>
        <v>768.5</v>
      </c>
    </row>
    <row r="159" spans="1:18" ht="31.5" x14ac:dyDescent="0.25">
      <c r="A159" s="483"/>
      <c r="B159" s="72" t="s">
        <v>159</v>
      </c>
      <c r="C159" s="53">
        <v>0</v>
      </c>
      <c r="D159" s="53">
        <v>0</v>
      </c>
      <c r="E159" s="53">
        <v>0</v>
      </c>
      <c r="F159" s="54">
        <f t="shared" si="41"/>
        <v>0</v>
      </c>
      <c r="G159" s="54">
        <v>63.5</v>
      </c>
      <c r="H159" s="54">
        <v>190.6</v>
      </c>
      <c r="I159" s="54">
        <v>515.1</v>
      </c>
      <c r="J159" s="3">
        <f t="shared" si="42"/>
        <v>769.2</v>
      </c>
      <c r="K159" s="53">
        <v>0</v>
      </c>
      <c r="L159" s="53">
        <v>0</v>
      </c>
      <c r="M159" s="53">
        <v>0</v>
      </c>
      <c r="N159" s="3">
        <f t="shared" si="43"/>
        <v>0</v>
      </c>
      <c r="O159" s="3">
        <f t="shared" si="40"/>
        <v>63.5</v>
      </c>
      <c r="P159" s="3">
        <f t="shared" si="40"/>
        <v>190.6</v>
      </c>
      <c r="Q159" s="3">
        <f t="shared" si="40"/>
        <v>515.1</v>
      </c>
      <c r="R159" s="55">
        <f t="shared" si="40"/>
        <v>769.2</v>
      </c>
    </row>
    <row r="160" spans="1:18" ht="47.25" x14ac:dyDescent="0.25">
      <c r="A160" s="483"/>
      <c r="B160" s="72" t="s">
        <v>160</v>
      </c>
      <c r="C160" s="53">
        <v>0</v>
      </c>
      <c r="D160" s="53">
        <v>0</v>
      </c>
      <c r="E160" s="53">
        <v>0</v>
      </c>
      <c r="F160" s="54">
        <f t="shared" si="41"/>
        <v>0</v>
      </c>
      <c r="G160" s="54">
        <v>83.7</v>
      </c>
      <c r="H160" s="54">
        <v>251.3</v>
      </c>
      <c r="I160" s="54">
        <v>679.2</v>
      </c>
      <c r="J160" s="3">
        <f t="shared" si="42"/>
        <v>1014.2</v>
      </c>
      <c r="K160" s="53">
        <v>0</v>
      </c>
      <c r="L160" s="53">
        <v>0</v>
      </c>
      <c r="M160" s="53">
        <v>0</v>
      </c>
      <c r="N160" s="3">
        <f t="shared" si="43"/>
        <v>0</v>
      </c>
      <c r="O160" s="3">
        <f t="shared" si="40"/>
        <v>83.7</v>
      </c>
      <c r="P160" s="3">
        <f t="shared" si="40"/>
        <v>251.3</v>
      </c>
      <c r="Q160" s="3">
        <f t="shared" si="40"/>
        <v>679.2</v>
      </c>
      <c r="R160" s="55">
        <f t="shared" si="40"/>
        <v>1014.2</v>
      </c>
    </row>
    <row r="161" spans="1:18" ht="31.5" x14ac:dyDescent="0.25">
      <c r="A161" s="483"/>
      <c r="B161" s="72" t="s">
        <v>161</v>
      </c>
      <c r="C161" s="53">
        <v>0</v>
      </c>
      <c r="D161" s="53">
        <v>0</v>
      </c>
      <c r="E161" s="53">
        <v>0</v>
      </c>
      <c r="F161" s="54">
        <f t="shared" si="41"/>
        <v>0</v>
      </c>
      <c r="G161" s="54">
        <v>63.7</v>
      </c>
      <c r="H161" s="54">
        <v>191.3</v>
      </c>
      <c r="I161" s="54">
        <v>517.20000000000005</v>
      </c>
      <c r="J161" s="3">
        <f t="shared" si="42"/>
        <v>772.2</v>
      </c>
      <c r="K161" s="53">
        <v>0</v>
      </c>
      <c r="L161" s="53">
        <v>0</v>
      </c>
      <c r="M161" s="53">
        <v>0</v>
      </c>
      <c r="N161" s="3">
        <f t="shared" si="43"/>
        <v>0</v>
      </c>
      <c r="O161" s="3">
        <f t="shared" si="40"/>
        <v>63.7</v>
      </c>
      <c r="P161" s="3">
        <f t="shared" si="40"/>
        <v>191.3</v>
      </c>
      <c r="Q161" s="3">
        <f t="shared" si="40"/>
        <v>517.20000000000005</v>
      </c>
      <c r="R161" s="55">
        <f t="shared" si="40"/>
        <v>772.2</v>
      </c>
    </row>
    <row r="162" spans="1:18" ht="47.25" x14ac:dyDescent="0.25">
      <c r="A162" s="483"/>
      <c r="B162" s="72" t="s">
        <v>162</v>
      </c>
      <c r="C162" s="53">
        <v>0</v>
      </c>
      <c r="D162" s="53">
        <v>0</v>
      </c>
      <c r="E162" s="53">
        <v>0</v>
      </c>
      <c r="F162" s="54">
        <f t="shared" si="41"/>
        <v>0</v>
      </c>
      <c r="G162" s="54">
        <v>114.6</v>
      </c>
      <c r="H162" s="54">
        <v>344.2</v>
      </c>
      <c r="I162" s="54">
        <v>930.5</v>
      </c>
      <c r="J162" s="3">
        <f t="shared" si="42"/>
        <v>1389.3</v>
      </c>
      <c r="K162" s="53">
        <v>0</v>
      </c>
      <c r="L162" s="53">
        <v>0</v>
      </c>
      <c r="M162" s="53">
        <v>0</v>
      </c>
      <c r="N162" s="3">
        <f t="shared" si="43"/>
        <v>0</v>
      </c>
      <c r="O162" s="3">
        <f t="shared" si="40"/>
        <v>114.6</v>
      </c>
      <c r="P162" s="3">
        <f t="shared" si="40"/>
        <v>344.2</v>
      </c>
      <c r="Q162" s="3">
        <f t="shared" si="40"/>
        <v>930.5</v>
      </c>
      <c r="R162" s="55">
        <f t="shared" si="40"/>
        <v>1389.3</v>
      </c>
    </row>
    <row r="163" spans="1:18" ht="46.5" customHeight="1" x14ac:dyDescent="0.25">
      <c r="A163" s="483"/>
      <c r="B163" s="72" t="s">
        <v>163</v>
      </c>
      <c r="C163" s="53">
        <v>0</v>
      </c>
      <c r="D163" s="53">
        <v>0</v>
      </c>
      <c r="E163" s="53">
        <v>0</v>
      </c>
      <c r="F163" s="54">
        <f t="shared" si="41"/>
        <v>0</v>
      </c>
      <c r="G163" s="54">
        <v>293.89999999999998</v>
      </c>
      <c r="H163" s="54">
        <v>882.6</v>
      </c>
      <c r="I163" s="54">
        <v>2385.6</v>
      </c>
      <c r="J163" s="3">
        <f t="shared" si="42"/>
        <v>3562.1</v>
      </c>
      <c r="K163" s="53">
        <v>0</v>
      </c>
      <c r="L163" s="53">
        <v>0</v>
      </c>
      <c r="M163" s="53">
        <v>0</v>
      </c>
      <c r="N163" s="3">
        <f t="shared" si="43"/>
        <v>0</v>
      </c>
      <c r="O163" s="3">
        <f t="shared" si="40"/>
        <v>293.89999999999998</v>
      </c>
      <c r="P163" s="3">
        <f t="shared" si="40"/>
        <v>882.6</v>
      </c>
      <c r="Q163" s="3">
        <f t="shared" si="40"/>
        <v>2385.6</v>
      </c>
      <c r="R163" s="55">
        <f t="shared" si="40"/>
        <v>3562.1</v>
      </c>
    </row>
    <row r="164" spans="1:18" ht="63" x14ac:dyDescent="0.25">
      <c r="A164" s="483"/>
      <c r="B164" s="72" t="s">
        <v>204</v>
      </c>
      <c r="C164" s="53">
        <v>0</v>
      </c>
      <c r="D164" s="53">
        <v>0</v>
      </c>
      <c r="E164" s="53">
        <v>0</v>
      </c>
      <c r="F164" s="54">
        <f t="shared" si="41"/>
        <v>0</v>
      </c>
      <c r="G164" s="54">
        <v>189.9</v>
      </c>
      <c r="H164" s="54">
        <v>570.4</v>
      </c>
      <c r="I164" s="54">
        <v>1541.8</v>
      </c>
      <c r="J164" s="3">
        <f t="shared" si="42"/>
        <v>2302.1</v>
      </c>
      <c r="K164" s="53">
        <v>0</v>
      </c>
      <c r="L164" s="53">
        <v>0</v>
      </c>
      <c r="M164" s="53">
        <v>0</v>
      </c>
      <c r="N164" s="3">
        <f t="shared" si="43"/>
        <v>0</v>
      </c>
      <c r="O164" s="3">
        <f t="shared" si="40"/>
        <v>189.9</v>
      </c>
      <c r="P164" s="3">
        <f t="shared" si="40"/>
        <v>570.4</v>
      </c>
      <c r="Q164" s="3">
        <f t="shared" si="40"/>
        <v>1541.8</v>
      </c>
      <c r="R164" s="55">
        <f t="shared" si="40"/>
        <v>2302.1</v>
      </c>
    </row>
    <row r="165" spans="1:18" ht="31.5" x14ac:dyDescent="0.25">
      <c r="A165" s="483"/>
      <c r="B165" s="72" t="s">
        <v>164</v>
      </c>
      <c r="C165" s="53">
        <v>0</v>
      </c>
      <c r="D165" s="53">
        <v>0</v>
      </c>
      <c r="E165" s="53">
        <v>0</v>
      </c>
      <c r="F165" s="54">
        <f t="shared" si="41"/>
        <v>0</v>
      </c>
      <c r="G165" s="54">
        <v>12.8</v>
      </c>
      <c r="H165" s="54">
        <v>38.4</v>
      </c>
      <c r="I165" s="54">
        <v>103.8</v>
      </c>
      <c r="J165" s="3">
        <f t="shared" si="42"/>
        <v>155</v>
      </c>
      <c r="K165" s="53">
        <v>0</v>
      </c>
      <c r="L165" s="53">
        <v>0</v>
      </c>
      <c r="M165" s="53">
        <v>0</v>
      </c>
      <c r="N165" s="3">
        <f t="shared" si="43"/>
        <v>0</v>
      </c>
      <c r="O165" s="3">
        <f t="shared" si="40"/>
        <v>12.8</v>
      </c>
      <c r="P165" s="3">
        <f t="shared" si="40"/>
        <v>38.4</v>
      </c>
      <c r="Q165" s="3">
        <f t="shared" si="40"/>
        <v>103.8</v>
      </c>
      <c r="R165" s="55">
        <f t="shared" si="40"/>
        <v>155</v>
      </c>
    </row>
    <row r="166" spans="1:18" ht="31.5" x14ac:dyDescent="0.25">
      <c r="A166" s="483"/>
      <c r="B166" s="72" t="s">
        <v>165</v>
      </c>
      <c r="C166" s="53">
        <v>0</v>
      </c>
      <c r="D166" s="53">
        <v>0</v>
      </c>
      <c r="E166" s="53">
        <v>0</v>
      </c>
      <c r="F166" s="54">
        <f t="shared" si="41"/>
        <v>0</v>
      </c>
      <c r="G166" s="54">
        <v>13.2</v>
      </c>
      <c r="H166" s="54">
        <v>39.799999999999997</v>
      </c>
      <c r="I166" s="54">
        <v>107.5</v>
      </c>
      <c r="J166" s="3">
        <f t="shared" si="42"/>
        <v>160.5</v>
      </c>
      <c r="K166" s="53">
        <v>0</v>
      </c>
      <c r="L166" s="53">
        <v>0</v>
      </c>
      <c r="M166" s="53">
        <v>0</v>
      </c>
      <c r="N166" s="3">
        <f t="shared" si="43"/>
        <v>0</v>
      </c>
      <c r="O166" s="3">
        <f t="shared" si="40"/>
        <v>13.2</v>
      </c>
      <c r="P166" s="3">
        <f t="shared" si="40"/>
        <v>39.799999999999997</v>
      </c>
      <c r="Q166" s="3">
        <f t="shared" si="40"/>
        <v>107.5</v>
      </c>
      <c r="R166" s="55">
        <f t="shared" si="40"/>
        <v>160.5</v>
      </c>
    </row>
    <row r="167" spans="1:18" ht="47.25" x14ac:dyDescent="0.25">
      <c r="A167" s="483"/>
      <c r="B167" s="72" t="s">
        <v>166</v>
      </c>
      <c r="C167" s="53">
        <v>0</v>
      </c>
      <c r="D167" s="53">
        <v>0</v>
      </c>
      <c r="E167" s="53">
        <v>0</v>
      </c>
      <c r="F167" s="54">
        <f t="shared" si="41"/>
        <v>0</v>
      </c>
      <c r="G167" s="54">
        <v>27.7</v>
      </c>
      <c r="H167" s="54">
        <v>83.3</v>
      </c>
      <c r="I167" s="54">
        <v>225</v>
      </c>
      <c r="J167" s="3">
        <f t="shared" si="42"/>
        <v>336</v>
      </c>
      <c r="K167" s="53">
        <v>0</v>
      </c>
      <c r="L167" s="53">
        <v>0</v>
      </c>
      <c r="M167" s="53">
        <v>0</v>
      </c>
      <c r="N167" s="3">
        <f t="shared" si="43"/>
        <v>0</v>
      </c>
      <c r="O167" s="3">
        <f t="shared" si="40"/>
        <v>27.7</v>
      </c>
      <c r="P167" s="3">
        <f t="shared" si="40"/>
        <v>83.3</v>
      </c>
      <c r="Q167" s="3">
        <f t="shared" si="40"/>
        <v>225</v>
      </c>
      <c r="R167" s="55">
        <f t="shared" si="40"/>
        <v>336</v>
      </c>
    </row>
    <row r="168" spans="1:18" ht="47.25" x14ac:dyDescent="0.25">
      <c r="A168" s="484"/>
      <c r="B168" s="72" t="s">
        <v>167</v>
      </c>
      <c r="C168" s="53">
        <v>0</v>
      </c>
      <c r="D168" s="53">
        <v>0</v>
      </c>
      <c r="E168" s="53">
        <v>0</v>
      </c>
      <c r="F168" s="54">
        <f t="shared" si="41"/>
        <v>0</v>
      </c>
      <c r="G168" s="54">
        <v>13.8</v>
      </c>
      <c r="H168" s="54">
        <v>41.6</v>
      </c>
      <c r="I168" s="54">
        <v>112.3</v>
      </c>
      <c r="J168" s="3">
        <f t="shared" si="42"/>
        <v>167.7</v>
      </c>
      <c r="K168" s="53">
        <v>0</v>
      </c>
      <c r="L168" s="53">
        <v>0</v>
      </c>
      <c r="M168" s="53">
        <v>0</v>
      </c>
      <c r="N168" s="3">
        <f t="shared" si="43"/>
        <v>0</v>
      </c>
      <c r="O168" s="3">
        <f t="shared" si="40"/>
        <v>13.8</v>
      </c>
      <c r="P168" s="3">
        <f t="shared" si="40"/>
        <v>41.6</v>
      </c>
      <c r="Q168" s="3">
        <f t="shared" si="40"/>
        <v>112.3</v>
      </c>
      <c r="R168" s="55">
        <f t="shared" si="40"/>
        <v>167.7</v>
      </c>
    </row>
    <row r="169" spans="1:18" ht="47.25" x14ac:dyDescent="0.25">
      <c r="A169" s="482" t="s">
        <v>75</v>
      </c>
      <c r="B169" s="59" t="s">
        <v>168</v>
      </c>
      <c r="C169" s="53">
        <v>16.5</v>
      </c>
      <c r="D169" s="53">
        <v>49.6</v>
      </c>
      <c r="E169" s="54">
        <v>133.9</v>
      </c>
      <c r="F169" s="54">
        <f t="shared" si="41"/>
        <v>200</v>
      </c>
      <c r="G169" s="53">
        <v>0</v>
      </c>
      <c r="H169" s="53">
        <v>0</v>
      </c>
      <c r="I169" s="53">
        <v>0</v>
      </c>
      <c r="J169" s="3">
        <f t="shared" si="42"/>
        <v>0</v>
      </c>
      <c r="K169" s="53">
        <v>0</v>
      </c>
      <c r="L169" s="53">
        <v>0</v>
      </c>
      <c r="M169" s="53">
        <v>0</v>
      </c>
      <c r="N169" s="3">
        <f t="shared" si="43"/>
        <v>0</v>
      </c>
      <c r="O169" s="3">
        <f t="shared" si="40"/>
        <v>16.5</v>
      </c>
      <c r="P169" s="3">
        <f t="shared" si="40"/>
        <v>49.6</v>
      </c>
      <c r="Q169" s="3">
        <f t="shared" si="40"/>
        <v>133.9</v>
      </c>
      <c r="R169" s="55">
        <f t="shared" si="40"/>
        <v>200</v>
      </c>
    </row>
    <row r="170" spans="1:18" ht="47.25" x14ac:dyDescent="0.25">
      <c r="A170" s="483"/>
      <c r="B170" s="61" t="s">
        <v>169</v>
      </c>
      <c r="C170" s="54">
        <v>5</v>
      </c>
      <c r="D170" s="54">
        <v>14.9</v>
      </c>
      <c r="E170" s="54">
        <v>40.200000000000003</v>
      </c>
      <c r="F170" s="54">
        <f t="shared" si="41"/>
        <v>60.1</v>
      </c>
      <c r="G170" s="53">
        <v>0</v>
      </c>
      <c r="H170" s="53">
        <v>0</v>
      </c>
      <c r="I170" s="53">
        <v>0</v>
      </c>
      <c r="J170" s="3">
        <f t="shared" si="42"/>
        <v>0</v>
      </c>
      <c r="K170" s="53">
        <v>0</v>
      </c>
      <c r="L170" s="53">
        <v>0</v>
      </c>
      <c r="M170" s="53">
        <v>0</v>
      </c>
      <c r="N170" s="3">
        <f t="shared" si="43"/>
        <v>0</v>
      </c>
      <c r="O170" s="3">
        <f t="shared" si="40"/>
        <v>5</v>
      </c>
      <c r="P170" s="3">
        <f t="shared" si="40"/>
        <v>14.9</v>
      </c>
      <c r="Q170" s="3">
        <f t="shared" si="40"/>
        <v>40.200000000000003</v>
      </c>
      <c r="R170" s="55">
        <f t="shared" si="40"/>
        <v>60.1</v>
      </c>
    </row>
    <row r="171" spans="1:18" ht="47.25" x14ac:dyDescent="0.25">
      <c r="A171" s="483"/>
      <c r="B171" s="59" t="s">
        <v>170</v>
      </c>
      <c r="C171" s="54">
        <v>8.3000000000000007</v>
      </c>
      <c r="D171" s="54">
        <v>24.8</v>
      </c>
      <c r="E171" s="54">
        <v>67</v>
      </c>
      <c r="F171" s="54">
        <f t="shared" si="41"/>
        <v>100.1</v>
      </c>
      <c r="G171" s="53">
        <v>0</v>
      </c>
      <c r="H171" s="53">
        <v>0</v>
      </c>
      <c r="I171" s="53">
        <v>0</v>
      </c>
      <c r="J171" s="3">
        <f t="shared" si="42"/>
        <v>0</v>
      </c>
      <c r="K171" s="53">
        <v>0</v>
      </c>
      <c r="L171" s="53">
        <v>0</v>
      </c>
      <c r="M171" s="53">
        <v>0</v>
      </c>
      <c r="N171" s="3">
        <f t="shared" si="43"/>
        <v>0</v>
      </c>
      <c r="O171" s="3">
        <f t="shared" si="40"/>
        <v>8.3000000000000007</v>
      </c>
      <c r="P171" s="3">
        <f t="shared" si="40"/>
        <v>24.8</v>
      </c>
      <c r="Q171" s="3">
        <f t="shared" si="40"/>
        <v>67</v>
      </c>
      <c r="R171" s="55">
        <f t="shared" si="40"/>
        <v>100.1</v>
      </c>
    </row>
    <row r="172" spans="1:18" ht="31.5" x14ac:dyDescent="0.25">
      <c r="A172" s="483"/>
      <c r="B172" s="59" t="s">
        <v>171</v>
      </c>
      <c r="C172" s="54">
        <v>5</v>
      </c>
      <c r="D172" s="54">
        <v>14.9</v>
      </c>
      <c r="E172" s="54">
        <v>40.200000000000003</v>
      </c>
      <c r="F172" s="54">
        <f t="shared" si="41"/>
        <v>60.1</v>
      </c>
      <c r="G172" s="53">
        <v>0</v>
      </c>
      <c r="H172" s="53">
        <v>0</v>
      </c>
      <c r="I172" s="53">
        <v>0</v>
      </c>
      <c r="J172" s="3">
        <f t="shared" si="42"/>
        <v>0</v>
      </c>
      <c r="K172" s="53">
        <v>0</v>
      </c>
      <c r="L172" s="53">
        <v>0</v>
      </c>
      <c r="M172" s="53">
        <v>0</v>
      </c>
      <c r="N172" s="3">
        <f t="shared" si="43"/>
        <v>0</v>
      </c>
      <c r="O172" s="3">
        <f t="shared" si="40"/>
        <v>5</v>
      </c>
      <c r="P172" s="3">
        <f t="shared" si="40"/>
        <v>14.9</v>
      </c>
      <c r="Q172" s="3">
        <f t="shared" si="40"/>
        <v>40.200000000000003</v>
      </c>
      <c r="R172" s="55">
        <f t="shared" si="40"/>
        <v>60.1</v>
      </c>
    </row>
    <row r="173" spans="1:18" ht="31.5" x14ac:dyDescent="0.25">
      <c r="A173" s="483"/>
      <c r="B173" s="59" t="s">
        <v>172</v>
      </c>
      <c r="C173" s="54">
        <v>16.5</v>
      </c>
      <c r="D173" s="54">
        <v>49.6</v>
      </c>
      <c r="E173" s="54">
        <v>133.9</v>
      </c>
      <c r="F173" s="54">
        <f t="shared" si="41"/>
        <v>200</v>
      </c>
      <c r="G173" s="53">
        <v>0</v>
      </c>
      <c r="H173" s="53">
        <v>0</v>
      </c>
      <c r="I173" s="53">
        <v>0</v>
      </c>
      <c r="J173" s="3">
        <f t="shared" si="42"/>
        <v>0</v>
      </c>
      <c r="K173" s="53">
        <v>0</v>
      </c>
      <c r="L173" s="53">
        <v>0</v>
      </c>
      <c r="M173" s="53">
        <v>0</v>
      </c>
      <c r="N173" s="3">
        <f t="shared" si="43"/>
        <v>0</v>
      </c>
      <c r="O173" s="3">
        <f t="shared" si="40"/>
        <v>16.5</v>
      </c>
      <c r="P173" s="3">
        <f t="shared" si="40"/>
        <v>49.6</v>
      </c>
      <c r="Q173" s="3">
        <f t="shared" si="40"/>
        <v>133.9</v>
      </c>
      <c r="R173" s="55">
        <f t="shared" si="40"/>
        <v>200</v>
      </c>
    </row>
    <row r="174" spans="1:18" ht="63" x14ac:dyDescent="0.25">
      <c r="A174" s="483"/>
      <c r="B174" s="72" t="s">
        <v>173</v>
      </c>
      <c r="C174" s="53">
        <v>0</v>
      </c>
      <c r="D174" s="53">
        <v>0</v>
      </c>
      <c r="E174" s="53">
        <v>0</v>
      </c>
      <c r="F174" s="54">
        <f t="shared" si="41"/>
        <v>0</v>
      </c>
      <c r="G174" s="54">
        <v>456.5</v>
      </c>
      <c r="H174" s="54">
        <v>1370.8</v>
      </c>
      <c r="I174" s="54">
        <v>3705.4</v>
      </c>
      <c r="J174" s="3">
        <f t="shared" si="42"/>
        <v>5532.7</v>
      </c>
      <c r="K174" s="53">
        <v>0</v>
      </c>
      <c r="L174" s="53">
        <v>0</v>
      </c>
      <c r="M174" s="53">
        <v>0</v>
      </c>
      <c r="N174" s="3">
        <f t="shared" si="43"/>
        <v>0</v>
      </c>
      <c r="O174" s="3">
        <f t="shared" si="40"/>
        <v>456.5</v>
      </c>
      <c r="P174" s="3">
        <f t="shared" si="40"/>
        <v>1370.8</v>
      </c>
      <c r="Q174" s="3">
        <f t="shared" si="40"/>
        <v>3705.4</v>
      </c>
      <c r="R174" s="55">
        <f t="shared" si="40"/>
        <v>5532.7</v>
      </c>
    </row>
    <row r="175" spans="1:18" ht="31.5" x14ac:dyDescent="0.25">
      <c r="A175" s="483"/>
      <c r="B175" s="72" t="s">
        <v>174</v>
      </c>
      <c r="C175" s="53">
        <v>0</v>
      </c>
      <c r="D175" s="53">
        <v>0</v>
      </c>
      <c r="E175" s="53">
        <v>0</v>
      </c>
      <c r="F175" s="54">
        <f t="shared" si="41"/>
        <v>0</v>
      </c>
      <c r="G175" s="54">
        <v>63.5</v>
      </c>
      <c r="H175" s="54">
        <v>190.7</v>
      </c>
      <c r="I175" s="54">
        <v>515.4</v>
      </c>
      <c r="J175" s="3">
        <f t="shared" si="42"/>
        <v>769.59999999999991</v>
      </c>
      <c r="K175" s="53">
        <v>0</v>
      </c>
      <c r="L175" s="53">
        <v>0</v>
      </c>
      <c r="M175" s="53">
        <v>0</v>
      </c>
      <c r="N175" s="3">
        <f t="shared" si="43"/>
        <v>0</v>
      </c>
      <c r="O175" s="3">
        <f t="shared" ref="O175:R190" si="44">C175+G175+K175</f>
        <v>63.5</v>
      </c>
      <c r="P175" s="3">
        <f t="shared" si="44"/>
        <v>190.7</v>
      </c>
      <c r="Q175" s="3">
        <f t="shared" si="44"/>
        <v>515.4</v>
      </c>
      <c r="R175" s="55">
        <f t="shared" si="44"/>
        <v>769.59999999999991</v>
      </c>
    </row>
    <row r="176" spans="1:18" ht="47.25" x14ac:dyDescent="0.25">
      <c r="A176" s="483"/>
      <c r="B176" s="72" t="s">
        <v>175</v>
      </c>
      <c r="C176" s="53">
        <v>0</v>
      </c>
      <c r="D176" s="53">
        <v>0</v>
      </c>
      <c r="E176" s="53">
        <v>0</v>
      </c>
      <c r="F176" s="54">
        <f t="shared" si="41"/>
        <v>0</v>
      </c>
      <c r="G176" s="54">
        <v>357</v>
      </c>
      <c r="H176" s="54">
        <v>1072</v>
      </c>
      <c r="I176" s="54">
        <v>2897.6</v>
      </c>
      <c r="J176" s="3">
        <f t="shared" si="42"/>
        <v>4326.6000000000004</v>
      </c>
      <c r="K176" s="53">
        <v>0</v>
      </c>
      <c r="L176" s="53">
        <v>0</v>
      </c>
      <c r="M176" s="53">
        <v>0</v>
      </c>
      <c r="N176" s="3">
        <f t="shared" si="43"/>
        <v>0</v>
      </c>
      <c r="O176" s="3">
        <f t="shared" si="44"/>
        <v>357</v>
      </c>
      <c r="P176" s="3">
        <f t="shared" si="44"/>
        <v>1072</v>
      </c>
      <c r="Q176" s="3">
        <f t="shared" si="44"/>
        <v>2897.6</v>
      </c>
      <c r="R176" s="55">
        <f t="shared" si="44"/>
        <v>4326.6000000000004</v>
      </c>
    </row>
    <row r="177" spans="1:18" ht="31.5" x14ac:dyDescent="0.25">
      <c r="A177" s="483"/>
      <c r="B177" s="72" t="s">
        <v>176</v>
      </c>
      <c r="C177" s="53">
        <v>0</v>
      </c>
      <c r="D177" s="53">
        <v>0</v>
      </c>
      <c r="E177" s="53">
        <v>0</v>
      </c>
      <c r="F177" s="54">
        <f t="shared" si="41"/>
        <v>0</v>
      </c>
      <c r="G177" s="54">
        <v>63</v>
      </c>
      <c r="H177" s="54">
        <v>189.1</v>
      </c>
      <c r="I177" s="54">
        <v>511.1</v>
      </c>
      <c r="J177" s="3">
        <f t="shared" si="42"/>
        <v>763.2</v>
      </c>
      <c r="K177" s="53">
        <v>0</v>
      </c>
      <c r="L177" s="53">
        <v>0</v>
      </c>
      <c r="M177" s="53">
        <v>0</v>
      </c>
      <c r="N177" s="3">
        <f t="shared" si="43"/>
        <v>0</v>
      </c>
      <c r="O177" s="3">
        <f t="shared" si="44"/>
        <v>63</v>
      </c>
      <c r="P177" s="3">
        <f t="shared" si="44"/>
        <v>189.1</v>
      </c>
      <c r="Q177" s="3">
        <f t="shared" si="44"/>
        <v>511.1</v>
      </c>
      <c r="R177" s="55">
        <f t="shared" si="44"/>
        <v>763.2</v>
      </c>
    </row>
    <row r="178" spans="1:18" ht="47.25" x14ac:dyDescent="0.25">
      <c r="A178" s="483"/>
      <c r="B178" s="72" t="s">
        <v>177</v>
      </c>
      <c r="C178" s="53">
        <v>0</v>
      </c>
      <c r="D178" s="53">
        <v>0</v>
      </c>
      <c r="E178" s="53">
        <v>0</v>
      </c>
      <c r="F178" s="54">
        <f t="shared" si="41"/>
        <v>0</v>
      </c>
      <c r="G178" s="54">
        <v>151.19999999999999</v>
      </c>
      <c r="H178" s="54">
        <v>453.9</v>
      </c>
      <c r="I178" s="54">
        <v>1226.9000000000001</v>
      </c>
      <c r="J178" s="3">
        <f t="shared" si="42"/>
        <v>1832</v>
      </c>
      <c r="K178" s="53">
        <v>0</v>
      </c>
      <c r="L178" s="53">
        <v>0</v>
      </c>
      <c r="M178" s="53">
        <v>0</v>
      </c>
      <c r="N178" s="3">
        <f t="shared" si="43"/>
        <v>0</v>
      </c>
      <c r="O178" s="3">
        <f t="shared" si="44"/>
        <v>151.19999999999999</v>
      </c>
      <c r="P178" s="3">
        <f t="shared" si="44"/>
        <v>453.9</v>
      </c>
      <c r="Q178" s="3">
        <f t="shared" si="44"/>
        <v>1226.9000000000001</v>
      </c>
      <c r="R178" s="55">
        <f t="shared" si="44"/>
        <v>1832</v>
      </c>
    </row>
    <row r="179" spans="1:18" ht="31.5" x14ac:dyDescent="0.25">
      <c r="A179" s="483"/>
      <c r="B179" s="72" t="s">
        <v>178</v>
      </c>
      <c r="C179" s="53">
        <v>0</v>
      </c>
      <c r="D179" s="53">
        <v>0</v>
      </c>
      <c r="E179" s="53">
        <v>0</v>
      </c>
      <c r="F179" s="54">
        <f t="shared" si="41"/>
        <v>0</v>
      </c>
      <c r="G179" s="54">
        <v>62.7</v>
      </c>
      <c r="H179" s="54">
        <v>188.3</v>
      </c>
      <c r="I179" s="54">
        <v>509</v>
      </c>
      <c r="J179" s="3">
        <f t="shared" si="42"/>
        <v>760</v>
      </c>
      <c r="K179" s="53">
        <v>0</v>
      </c>
      <c r="L179" s="53">
        <v>0</v>
      </c>
      <c r="M179" s="53">
        <v>0</v>
      </c>
      <c r="N179" s="3">
        <f t="shared" si="43"/>
        <v>0</v>
      </c>
      <c r="O179" s="3">
        <f t="shared" ref="O179:P181" si="45">C180+G179+K179</f>
        <v>62.7</v>
      </c>
      <c r="P179" s="3">
        <f t="shared" si="45"/>
        <v>188.3</v>
      </c>
      <c r="Q179" s="3">
        <f t="shared" si="44"/>
        <v>509</v>
      </c>
      <c r="R179" s="55">
        <f>F180+J179+N179</f>
        <v>760</v>
      </c>
    </row>
    <row r="180" spans="1:18" ht="47.25" x14ac:dyDescent="0.25">
      <c r="A180" s="483"/>
      <c r="B180" s="72" t="s">
        <v>179</v>
      </c>
      <c r="C180" s="53">
        <v>0</v>
      </c>
      <c r="D180" s="53">
        <v>0</v>
      </c>
      <c r="E180" s="53">
        <v>0</v>
      </c>
      <c r="F180" s="54">
        <f t="shared" si="41"/>
        <v>0</v>
      </c>
      <c r="G180" s="54">
        <v>189.2</v>
      </c>
      <c r="H180" s="54">
        <v>568.29999999999995</v>
      </c>
      <c r="I180" s="54">
        <v>1536</v>
      </c>
      <c r="J180" s="3">
        <f t="shared" si="42"/>
        <v>2293.5</v>
      </c>
      <c r="K180" s="53">
        <v>0</v>
      </c>
      <c r="L180" s="53">
        <v>0</v>
      </c>
      <c r="M180" s="53">
        <v>0</v>
      </c>
      <c r="N180" s="3">
        <f t="shared" si="43"/>
        <v>0</v>
      </c>
      <c r="O180" s="3">
        <f t="shared" si="45"/>
        <v>189.2</v>
      </c>
      <c r="P180" s="3">
        <f t="shared" si="45"/>
        <v>568.29999999999995</v>
      </c>
      <c r="Q180" s="3">
        <f t="shared" si="44"/>
        <v>1536</v>
      </c>
      <c r="R180" s="55">
        <f>F181+J180+N180</f>
        <v>2293.5</v>
      </c>
    </row>
    <row r="181" spans="1:18" ht="31.5" x14ac:dyDescent="0.25">
      <c r="A181" s="484"/>
      <c r="B181" s="72" t="s">
        <v>180</v>
      </c>
      <c r="C181" s="53">
        <v>0</v>
      </c>
      <c r="D181" s="53">
        <v>0</v>
      </c>
      <c r="E181" s="53">
        <v>0</v>
      </c>
      <c r="F181" s="54">
        <f t="shared" si="41"/>
        <v>0</v>
      </c>
      <c r="G181" s="54">
        <v>62.5</v>
      </c>
      <c r="H181" s="54">
        <v>187.7</v>
      </c>
      <c r="I181" s="54">
        <v>507.3</v>
      </c>
      <c r="J181" s="3">
        <f t="shared" si="42"/>
        <v>757.5</v>
      </c>
      <c r="K181" s="53">
        <v>0</v>
      </c>
      <c r="L181" s="53">
        <v>0</v>
      </c>
      <c r="M181" s="53">
        <v>0</v>
      </c>
      <c r="N181" s="3">
        <f t="shared" si="43"/>
        <v>0</v>
      </c>
      <c r="O181" s="3">
        <f t="shared" si="45"/>
        <v>62.5</v>
      </c>
      <c r="P181" s="3">
        <f t="shared" si="45"/>
        <v>187.7</v>
      </c>
      <c r="Q181" s="3">
        <f t="shared" si="44"/>
        <v>507.3</v>
      </c>
      <c r="R181" s="55">
        <f>F182+J181+N181</f>
        <v>757.5</v>
      </c>
    </row>
    <row r="182" spans="1:18" ht="31.5" x14ac:dyDescent="0.25">
      <c r="A182" s="482" t="s">
        <v>78</v>
      </c>
      <c r="B182" s="59" t="s">
        <v>181</v>
      </c>
      <c r="C182" s="53">
        <v>0</v>
      </c>
      <c r="D182" s="53">
        <v>0</v>
      </c>
      <c r="E182" s="53">
        <v>0</v>
      </c>
      <c r="F182" s="54">
        <f t="shared" si="41"/>
        <v>0</v>
      </c>
      <c r="G182" s="54">
        <v>577.5</v>
      </c>
      <c r="H182" s="54">
        <v>1734.4</v>
      </c>
      <c r="I182" s="54">
        <v>4688.1000000000004</v>
      </c>
      <c r="J182" s="3">
        <f t="shared" si="42"/>
        <v>7000</v>
      </c>
      <c r="K182" s="53">
        <v>0</v>
      </c>
      <c r="L182" s="53">
        <v>0</v>
      </c>
      <c r="M182" s="53">
        <v>0</v>
      </c>
      <c r="N182" s="3">
        <f t="shared" si="43"/>
        <v>0</v>
      </c>
      <c r="O182" s="3">
        <f t="shared" ref="O182:R205" si="46">C182+G182+K182</f>
        <v>577.5</v>
      </c>
      <c r="P182" s="3">
        <f t="shared" si="46"/>
        <v>1734.4</v>
      </c>
      <c r="Q182" s="3">
        <f t="shared" si="44"/>
        <v>4688.1000000000004</v>
      </c>
      <c r="R182" s="55">
        <f t="shared" si="44"/>
        <v>7000</v>
      </c>
    </row>
    <row r="183" spans="1:18" ht="31.5" x14ac:dyDescent="0.25">
      <c r="A183" s="483"/>
      <c r="B183" s="59" t="s">
        <v>182</v>
      </c>
      <c r="C183" s="53">
        <v>0</v>
      </c>
      <c r="D183" s="53">
        <v>0</v>
      </c>
      <c r="E183" s="53">
        <v>0</v>
      </c>
      <c r="F183" s="54">
        <f t="shared" si="41"/>
        <v>0</v>
      </c>
      <c r="G183" s="54">
        <v>577.5</v>
      </c>
      <c r="H183" s="54">
        <v>1734.4</v>
      </c>
      <c r="I183" s="54">
        <v>4688.1000000000004</v>
      </c>
      <c r="J183" s="3">
        <f t="shared" si="42"/>
        <v>7000</v>
      </c>
      <c r="K183" s="53">
        <v>0</v>
      </c>
      <c r="L183" s="53">
        <v>0</v>
      </c>
      <c r="M183" s="53">
        <v>0</v>
      </c>
      <c r="N183" s="3">
        <f t="shared" si="43"/>
        <v>0</v>
      </c>
      <c r="O183" s="3">
        <f t="shared" si="46"/>
        <v>577.5</v>
      </c>
      <c r="P183" s="3">
        <f t="shared" si="46"/>
        <v>1734.4</v>
      </c>
      <c r="Q183" s="3">
        <f t="shared" si="44"/>
        <v>4688.1000000000004</v>
      </c>
      <c r="R183" s="55">
        <f t="shared" si="44"/>
        <v>7000</v>
      </c>
    </row>
    <row r="184" spans="1:18" ht="47.25" x14ac:dyDescent="0.25">
      <c r="A184" s="483"/>
      <c r="B184" s="59" t="s">
        <v>183</v>
      </c>
      <c r="C184" s="54">
        <v>24</v>
      </c>
      <c r="D184" s="54">
        <v>71.8</v>
      </c>
      <c r="E184" s="54">
        <v>194.2</v>
      </c>
      <c r="F184" s="54">
        <f t="shared" si="41"/>
        <v>290</v>
      </c>
      <c r="G184" s="53">
        <v>0</v>
      </c>
      <c r="H184" s="53">
        <v>0</v>
      </c>
      <c r="I184" s="53">
        <v>0</v>
      </c>
      <c r="J184" s="3">
        <f t="shared" si="42"/>
        <v>0</v>
      </c>
      <c r="K184" s="53">
        <v>0</v>
      </c>
      <c r="L184" s="53">
        <v>0</v>
      </c>
      <c r="M184" s="53">
        <v>0</v>
      </c>
      <c r="N184" s="3">
        <f t="shared" si="43"/>
        <v>0</v>
      </c>
      <c r="O184" s="3">
        <f t="shared" si="46"/>
        <v>24</v>
      </c>
      <c r="P184" s="3">
        <f t="shared" si="46"/>
        <v>71.8</v>
      </c>
      <c r="Q184" s="3">
        <f t="shared" si="44"/>
        <v>194.2</v>
      </c>
      <c r="R184" s="55">
        <f t="shared" si="44"/>
        <v>290</v>
      </c>
    </row>
    <row r="185" spans="1:18" ht="78.75" x14ac:dyDescent="0.25">
      <c r="A185" s="483"/>
      <c r="B185" s="59" t="s">
        <v>184</v>
      </c>
      <c r="C185" s="54">
        <v>123.8</v>
      </c>
      <c r="D185" s="54">
        <v>371.7</v>
      </c>
      <c r="E185" s="54">
        <v>1004.6</v>
      </c>
      <c r="F185" s="54">
        <f t="shared" si="41"/>
        <v>1500.1</v>
      </c>
      <c r="G185" s="53">
        <v>0</v>
      </c>
      <c r="H185" s="53">
        <v>0</v>
      </c>
      <c r="I185" s="53">
        <v>0</v>
      </c>
      <c r="J185" s="3">
        <f t="shared" si="42"/>
        <v>0</v>
      </c>
      <c r="K185" s="53">
        <v>0</v>
      </c>
      <c r="L185" s="53">
        <v>0</v>
      </c>
      <c r="M185" s="53">
        <v>0</v>
      </c>
      <c r="N185" s="3">
        <f t="shared" si="43"/>
        <v>0</v>
      </c>
      <c r="O185" s="3">
        <f t="shared" si="46"/>
        <v>123.8</v>
      </c>
      <c r="P185" s="3">
        <f t="shared" si="46"/>
        <v>371.7</v>
      </c>
      <c r="Q185" s="3">
        <f t="shared" si="44"/>
        <v>1004.6</v>
      </c>
      <c r="R185" s="55">
        <f t="shared" si="44"/>
        <v>1500.1</v>
      </c>
    </row>
    <row r="186" spans="1:18" ht="47.25" x14ac:dyDescent="0.25">
      <c r="A186" s="483"/>
      <c r="B186" s="59" t="s">
        <v>185</v>
      </c>
      <c r="C186" s="54">
        <v>127.1</v>
      </c>
      <c r="D186" s="54">
        <v>381.6</v>
      </c>
      <c r="E186" s="54">
        <v>1031.4000000000001</v>
      </c>
      <c r="F186" s="54">
        <f t="shared" ref="F186:F205" si="47">SUM(C186:E186)</f>
        <v>1540.1000000000001</v>
      </c>
      <c r="G186" s="53">
        <v>0</v>
      </c>
      <c r="H186" s="53">
        <v>0</v>
      </c>
      <c r="I186" s="53">
        <v>0</v>
      </c>
      <c r="J186" s="3">
        <f t="shared" ref="J186:J205" si="48">G186+H186+I186</f>
        <v>0</v>
      </c>
      <c r="K186" s="53">
        <v>0</v>
      </c>
      <c r="L186" s="53">
        <v>0</v>
      </c>
      <c r="M186" s="53">
        <v>0</v>
      </c>
      <c r="N186" s="3">
        <f t="shared" ref="N186:N205" si="49">K186+L186+M186</f>
        <v>0</v>
      </c>
      <c r="O186" s="3">
        <f t="shared" si="46"/>
        <v>127.1</v>
      </c>
      <c r="P186" s="3">
        <f t="shared" si="46"/>
        <v>381.6</v>
      </c>
      <c r="Q186" s="3">
        <f t="shared" si="44"/>
        <v>1031.4000000000001</v>
      </c>
      <c r="R186" s="55">
        <f t="shared" si="44"/>
        <v>1540.1000000000001</v>
      </c>
    </row>
    <row r="187" spans="1:18" ht="31.5" x14ac:dyDescent="0.25">
      <c r="A187" s="483"/>
      <c r="B187" s="59" t="s">
        <v>186</v>
      </c>
      <c r="C187" s="53">
        <v>0</v>
      </c>
      <c r="D187" s="53">
        <v>0</v>
      </c>
      <c r="E187" s="53">
        <v>0</v>
      </c>
      <c r="F187" s="54">
        <f t="shared" si="47"/>
        <v>0</v>
      </c>
      <c r="G187" s="54">
        <v>64</v>
      </c>
      <c r="H187" s="54">
        <v>192.1</v>
      </c>
      <c r="I187" s="54">
        <v>519.20000000000005</v>
      </c>
      <c r="J187" s="3">
        <f t="shared" si="48"/>
        <v>775.30000000000007</v>
      </c>
      <c r="K187" s="53">
        <v>0</v>
      </c>
      <c r="L187" s="53">
        <v>0</v>
      </c>
      <c r="M187" s="53">
        <v>0</v>
      </c>
      <c r="N187" s="3">
        <f t="shared" si="49"/>
        <v>0</v>
      </c>
      <c r="O187" s="3">
        <f t="shared" si="46"/>
        <v>64</v>
      </c>
      <c r="P187" s="3">
        <f t="shared" si="46"/>
        <v>192.1</v>
      </c>
      <c r="Q187" s="3">
        <f t="shared" si="44"/>
        <v>519.20000000000005</v>
      </c>
      <c r="R187" s="55">
        <f t="shared" si="44"/>
        <v>775.30000000000007</v>
      </c>
    </row>
    <row r="188" spans="1:18" ht="31.5" x14ac:dyDescent="0.25">
      <c r="A188" s="483"/>
      <c r="B188" s="59" t="s">
        <v>187</v>
      </c>
      <c r="C188" s="53">
        <v>0</v>
      </c>
      <c r="D188" s="53">
        <v>0</v>
      </c>
      <c r="E188" s="53">
        <v>0</v>
      </c>
      <c r="F188" s="54">
        <f t="shared" si="47"/>
        <v>0</v>
      </c>
      <c r="G188" s="54">
        <v>63.8</v>
      </c>
      <c r="H188" s="54">
        <v>191.7</v>
      </c>
      <c r="I188" s="54">
        <v>518.20000000000005</v>
      </c>
      <c r="J188" s="3">
        <f t="shared" si="48"/>
        <v>773.7</v>
      </c>
      <c r="K188" s="53">
        <v>0</v>
      </c>
      <c r="L188" s="53">
        <v>0</v>
      </c>
      <c r="M188" s="53">
        <v>0</v>
      </c>
      <c r="N188" s="3">
        <f t="shared" si="49"/>
        <v>0</v>
      </c>
      <c r="O188" s="3">
        <f t="shared" si="46"/>
        <v>63.8</v>
      </c>
      <c r="P188" s="3">
        <f t="shared" si="46"/>
        <v>191.7</v>
      </c>
      <c r="Q188" s="3">
        <f t="shared" si="44"/>
        <v>518.20000000000005</v>
      </c>
      <c r="R188" s="55">
        <f t="shared" si="44"/>
        <v>773.7</v>
      </c>
    </row>
    <row r="189" spans="1:18" ht="31.5" x14ac:dyDescent="0.25">
      <c r="A189" s="483"/>
      <c r="B189" s="59" t="s">
        <v>188</v>
      </c>
      <c r="C189" s="53">
        <v>0</v>
      </c>
      <c r="D189" s="53">
        <v>0</v>
      </c>
      <c r="E189" s="53">
        <v>0</v>
      </c>
      <c r="F189" s="54">
        <f t="shared" si="47"/>
        <v>0</v>
      </c>
      <c r="G189" s="54">
        <v>63.6</v>
      </c>
      <c r="H189" s="54">
        <v>191</v>
      </c>
      <c r="I189" s="54">
        <v>516.4</v>
      </c>
      <c r="J189" s="3">
        <f t="shared" si="48"/>
        <v>771</v>
      </c>
      <c r="K189" s="53">
        <v>0</v>
      </c>
      <c r="L189" s="53">
        <v>0</v>
      </c>
      <c r="M189" s="53">
        <v>0</v>
      </c>
      <c r="N189" s="3">
        <f t="shared" si="49"/>
        <v>0</v>
      </c>
      <c r="O189" s="3">
        <f t="shared" si="46"/>
        <v>63.6</v>
      </c>
      <c r="P189" s="3">
        <f t="shared" si="46"/>
        <v>191</v>
      </c>
      <c r="Q189" s="3">
        <f t="shared" si="44"/>
        <v>516.4</v>
      </c>
      <c r="R189" s="55">
        <f t="shared" si="44"/>
        <v>771</v>
      </c>
    </row>
    <row r="190" spans="1:18" ht="31.5" x14ac:dyDescent="0.25">
      <c r="A190" s="484"/>
      <c r="B190" s="59" t="s">
        <v>189</v>
      </c>
      <c r="C190" s="53">
        <v>0</v>
      </c>
      <c r="D190" s="53">
        <v>0</v>
      </c>
      <c r="E190" s="53">
        <v>0</v>
      </c>
      <c r="F190" s="54">
        <f t="shared" si="47"/>
        <v>0</v>
      </c>
      <c r="G190" s="54">
        <v>63.5</v>
      </c>
      <c r="H190" s="54">
        <v>190.8</v>
      </c>
      <c r="I190" s="54">
        <v>515.70000000000005</v>
      </c>
      <c r="J190" s="3">
        <f t="shared" si="48"/>
        <v>770</v>
      </c>
      <c r="K190" s="53">
        <v>0</v>
      </c>
      <c r="L190" s="53">
        <v>0</v>
      </c>
      <c r="M190" s="53">
        <v>0</v>
      </c>
      <c r="N190" s="3">
        <f t="shared" si="49"/>
        <v>0</v>
      </c>
      <c r="O190" s="3">
        <f t="shared" si="46"/>
        <v>63.5</v>
      </c>
      <c r="P190" s="3">
        <f t="shared" si="46"/>
        <v>190.8</v>
      </c>
      <c r="Q190" s="3">
        <f t="shared" si="44"/>
        <v>515.70000000000005</v>
      </c>
      <c r="R190" s="55">
        <f t="shared" si="44"/>
        <v>770</v>
      </c>
    </row>
    <row r="191" spans="1:18" ht="31.5" x14ac:dyDescent="0.25">
      <c r="A191" s="482" t="s">
        <v>79</v>
      </c>
      <c r="B191" s="59" t="s">
        <v>190</v>
      </c>
      <c r="C191" s="53">
        <v>0</v>
      </c>
      <c r="D191" s="53">
        <v>0</v>
      </c>
      <c r="E191" s="53">
        <v>0</v>
      </c>
      <c r="F191" s="54">
        <f t="shared" si="47"/>
        <v>0</v>
      </c>
      <c r="G191" s="54">
        <v>1237.5999999999999</v>
      </c>
      <c r="H191" s="54">
        <v>3716.5</v>
      </c>
      <c r="I191" s="54">
        <v>10045.9</v>
      </c>
      <c r="J191" s="3">
        <f t="shared" si="48"/>
        <v>15000</v>
      </c>
      <c r="K191" s="53">
        <v>0</v>
      </c>
      <c r="L191" s="53">
        <v>0</v>
      </c>
      <c r="M191" s="53">
        <v>0</v>
      </c>
      <c r="N191" s="3">
        <f t="shared" si="49"/>
        <v>0</v>
      </c>
      <c r="O191" s="3">
        <f t="shared" si="46"/>
        <v>1237.5999999999999</v>
      </c>
      <c r="P191" s="3">
        <f t="shared" si="46"/>
        <v>3716.5</v>
      </c>
      <c r="Q191" s="3">
        <f t="shared" si="46"/>
        <v>10045.9</v>
      </c>
      <c r="R191" s="55">
        <f t="shared" si="46"/>
        <v>15000</v>
      </c>
    </row>
    <row r="192" spans="1:18" ht="78.75" x14ac:dyDescent="0.25">
      <c r="A192" s="483"/>
      <c r="B192" s="59" t="s">
        <v>191</v>
      </c>
      <c r="C192" s="53">
        <v>0</v>
      </c>
      <c r="D192" s="53">
        <v>0</v>
      </c>
      <c r="E192" s="53">
        <v>0</v>
      </c>
      <c r="F192" s="54">
        <f t="shared" si="47"/>
        <v>0</v>
      </c>
      <c r="G192" s="53">
        <v>0</v>
      </c>
      <c r="H192" s="53">
        <v>0</v>
      </c>
      <c r="I192" s="53">
        <v>0</v>
      </c>
      <c r="J192" s="3">
        <f t="shared" si="48"/>
        <v>0</v>
      </c>
      <c r="K192" s="54">
        <v>1072.5999999999999</v>
      </c>
      <c r="L192" s="54">
        <v>3221</v>
      </c>
      <c r="M192" s="54">
        <v>8706.4</v>
      </c>
      <c r="N192" s="3">
        <f t="shared" si="49"/>
        <v>13000</v>
      </c>
      <c r="O192" s="3">
        <f t="shared" si="46"/>
        <v>1072.5999999999999</v>
      </c>
      <c r="P192" s="3">
        <f t="shared" si="46"/>
        <v>3221</v>
      </c>
      <c r="Q192" s="3">
        <f t="shared" si="46"/>
        <v>8706.4</v>
      </c>
      <c r="R192" s="55">
        <f t="shared" si="46"/>
        <v>13000</v>
      </c>
    </row>
    <row r="193" spans="1:18" ht="63" x14ac:dyDescent="0.25">
      <c r="A193" s="483"/>
      <c r="B193" s="59" t="s">
        <v>192</v>
      </c>
      <c r="C193" s="53">
        <v>0</v>
      </c>
      <c r="D193" s="53">
        <v>0</v>
      </c>
      <c r="E193" s="53">
        <v>0</v>
      </c>
      <c r="F193" s="54">
        <f t="shared" si="47"/>
        <v>0</v>
      </c>
      <c r="G193" s="53">
        <v>0</v>
      </c>
      <c r="H193" s="53">
        <v>0</v>
      </c>
      <c r="I193" s="53">
        <v>0</v>
      </c>
      <c r="J193" s="3">
        <f t="shared" si="48"/>
        <v>0</v>
      </c>
      <c r="K193" s="54">
        <v>4125.3</v>
      </c>
      <c r="L193" s="54">
        <v>12388.4</v>
      </c>
      <c r="M193" s="54">
        <v>33486.300000000003</v>
      </c>
      <c r="N193" s="3">
        <f t="shared" si="49"/>
        <v>50000</v>
      </c>
      <c r="O193" s="3">
        <f t="shared" si="46"/>
        <v>4125.3</v>
      </c>
      <c r="P193" s="3">
        <f t="shared" si="46"/>
        <v>12388.4</v>
      </c>
      <c r="Q193" s="3">
        <f t="shared" si="46"/>
        <v>33486.300000000003</v>
      </c>
      <c r="R193" s="55">
        <f t="shared" si="46"/>
        <v>50000</v>
      </c>
    </row>
    <row r="194" spans="1:18" ht="47.25" x14ac:dyDescent="0.25">
      <c r="A194" s="484"/>
      <c r="B194" s="59" t="s">
        <v>193</v>
      </c>
      <c r="C194" s="54">
        <v>14.8</v>
      </c>
      <c r="D194" s="54">
        <v>44.6</v>
      </c>
      <c r="E194" s="54">
        <v>120.6</v>
      </c>
      <c r="F194" s="54">
        <f t="shared" si="47"/>
        <v>180</v>
      </c>
      <c r="G194" s="53">
        <v>0</v>
      </c>
      <c r="H194" s="53">
        <v>0</v>
      </c>
      <c r="I194" s="53">
        <v>0</v>
      </c>
      <c r="J194" s="3">
        <f t="shared" si="48"/>
        <v>0</v>
      </c>
      <c r="K194" s="53">
        <v>0</v>
      </c>
      <c r="L194" s="53">
        <v>0</v>
      </c>
      <c r="M194" s="53">
        <v>0</v>
      </c>
      <c r="N194" s="3">
        <f t="shared" si="49"/>
        <v>0</v>
      </c>
      <c r="O194" s="3">
        <f t="shared" si="46"/>
        <v>14.8</v>
      </c>
      <c r="P194" s="3">
        <f t="shared" si="46"/>
        <v>44.6</v>
      </c>
      <c r="Q194" s="3">
        <f t="shared" si="46"/>
        <v>120.6</v>
      </c>
      <c r="R194" s="55">
        <f t="shared" si="46"/>
        <v>180</v>
      </c>
    </row>
    <row r="195" spans="1:18" ht="65.25" customHeight="1" x14ac:dyDescent="0.25">
      <c r="A195" s="482" t="s">
        <v>122</v>
      </c>
      <c r="B195" s="61" t="s">
        <v>194</v>
      </c>
      <c r="C195" s="53">
        <v>0</v>
      </c>
      <c r="D195" s="53">
        <v>0</v>
      </c>
      <c r="E195" s="53">
        <v>0</v>
      </c>
      <c r="F195" s="54">
        <f t="shared" si="47"/>
        <v>0</v>
      </c>
      <c r="G195" s="54">
        <v>1526.4</v>
      </c>
      <c r="H195" s="54">
        <v>4583.7</v>
      </c>
      <c r="I195" s="54">
        <v>12389.9</v>
      </c>
      <c r="J195" s="3">
        <f t="shared" si="48"/>
        <v>18500</v>
      </c>
      <c r="K195" s="53">
        <v>0</v>
      </c>
      <c r="L195" s="53">
        <v>0</v>
      </c>
      <c r="M195" s="53">
        <v>0</v>
      </c>
      <c r="N195" s="3">
        <f t="shared" si="49"/>
        <v>0</v>
      </c>
      <c r="O195" s="3">
        <f t="shared" si="46"/>
        <v>1526.4</v>
      </c>
      <c r="P195" s="3">
        <f t="shared" si="46"/>
        <v>4583.7</v>
      </c>
      <c r="Q195" s="3">
        <f t="shared" si="46"/>
        <v>12389.9</v>
      </c>
      <c r="R195" s="55">
        <f t="shared" si="46"/>
        <v>18500</v>
      </c>
    </row>
    <row r="196" spans="1:18" ht="78.75" x14ac:dyDescent="0.25">
      <c r="A196" s="483"/>
      <c r="B196" s="62" t="s">
        <v>195</v>
      </c>
      <c r="C196" s="53">
        <v>0</v>
      </c>
      <c r="D196" s="53">
        <v>0</v>
      </c>
      <c r="E196" s="53">
        <v>0</v>
      </c>
      <c r="F196" s="54">
        <f t="shared" si="47"/>
        <v>0</v>
      </c>
      <c r="G196" s="53">
        <v>0</v>
      </c>
      <c r="H196" s="53">
        <v>0</v>
      </c>
      <c r="I196" s="53"/>
      <c r="J196" s="3">
        <f t="shared" si="48"/>
        <v>0</v>
      </c>
      <c r="K196" s="54">
        <v>41253.1</v>
      </c>
      <c r="L196" s="54">
        <v>123884.4</v>
      </c>
      <c r="M196" s="54">
        <v>334862.5</v>
      </c>
      <c r="N196" s="3">
        <f t="shared" si="49"/>
        <v>500000</v>
      </c>
      <c r="O196" s="3">
        <f t="shared" si="46"/>
        <v>41253.1</v>
      </c>
      <c r="P196" s="3">
        <f t="shared" si="46"/>
        <v>123884.4</v>
      </c>
      <c r="Q196" s="3">
        <f t="shared" si="46"/>
        <v>334862.5</v>
      </c>
      <c r="R196" s="55">
        <f t="shared" si="46"/>
        <v>500000</v>
      </c>
    </row>
    <row r="197" spans="1:18" ht="47.25" x14ac:dyDescent="0.25">
      <c r="A197" s="483"/>
      <c r="B197" s="59" t="s">
        <v>198</v>
      </c>
      <c r="C197" s="53">
        <v>0</v>
      </c>
      <c r="D197" s="53">
        <v>0</v>
      </c>
      <c r="E197" s="53">
        <v>0</v>
      </c>
      <c r="F197" s="54">
        <f t="shared" si="47"/>
        <v>0</v>
      </c>
      <c r="G197" s="54">
        <v>3300.3</v>
      </c>
      <c r="H197" s="54">
        <v>9910.7999999999993</v>
      </c>
      <c r="I197" s="54">
        <v>26789</v>
      </c>
      <c r="J197" s="3">
        <f t="shared" si="48"/>
        <v>40000.1</v>
      </c>
      <c r="K197" s="53">
        <v>0</v>
      </c>
      <c r="L197" s="53">
        <v>0</v>
      </c>
      <c r="M197" s="53">
        <v>0</v>
      </c>
      <c r="N197" s="3">
        <f t="shared" si="49"/>
        <v>0</v>
      </c>
      <c r="O197" s="3">
        <f t="shared" si="46"/>
        <v>3300.3</v>
      </c>
      <c r="P197" s="3">
        <f t="shared" si="46"/>
        <v>9910.7999999999993</v>
      </c>
      <c r="Q197" s="3">
        <f t="shared" si="46"/>
        <v>26789</v>
      </c>
      <c r="R197" s="55">
        <f t="shared" si="46"/>
        <v>40000.1</v>
      </c>
    </row>
    <row r="198" spans="1:18" ht="50.25" customHeight="1" x14ac:dyDescent="0.25">
      <c r="A198" s="483"/>
      <c r="B198" s="59" t="s">
        <v>199</v>
      </c>
      <c r="C198" s="53">
        <v>0</v>
      </c>
      <c r="D198" s="53">
        <v>0</v>
      </c>
      <c r="E198" s="53">
        <v>0</v>
      </c>
      <c r="F198" s="54">
        <f t="shared" si="47"/>
        <v>0</v>
      </c>
      <c r="G198" s="54">
        <v>412.5</v>
      </c>
      <c r="H198" s="54">
        <v>1238.8</v>
      </c>
      <c r="I198" s="54">
        <v>3348.6</v>
      </c>
      <c r="J198" s="3">
        <f t="shared" si="48"/>
        <v>4999.8999999999996</v>
      </c>
      <c r="K198" s="53">
        <v>0</v>
      </c>
      <c r="L198" s="53">
        <v>0</v>
      </c>
      <c r="M198" s="53">
        <v>0</v>
      </c>
      <c r="N198" s="3">
        <f t="shared" si="49"/>
        <v>0</v>
      </c>
      <c r="O198" s="3">
        <f t="shared" si="46"/>
        <v>412.5</v>
      </c>
      <c r="P198" s="3">
        <f t="shared" si="46"/>
        <v>1238.8</v>
      </c>
      <c r="Q198" s="3">
        <f t="shared" si="46"/>
        <v>3348.6</v>
      </c>
      <c r="R198" s="55">
        <f t="shared" si="46"/>
        <v>4999.8999999999996</v>
      </c>
    </row>
    <row r="199" spans="1:18" ht="85.5" customHeight="1" x14ac:dyDescent="0.25">
      <c r="A199" s="483"/>
      <c r="B199" s="62" t="s">
        <v>200</v>
      </c>
      <c r="C199" s="53">
        <v>0</v>
      </c>
      <c r="D199" s="53">
        <v>0</v>
      </c>
      <c r="E199" s="53">
        <v>0</v>
      </c>
      <c r="F199" s="54">
        <f t="shared" si="47"/>
        <v>0</v>
      </c>
      <c r="G199" s="54">
        <v>8333.1</v>
      </c>
      <c r="H199" s="54">
        <v>25024.6</v>
      </c>
      <c r="I199" s="54">
        <v>67642.2</v>
      </c>
      <c r="J199" s="3">
        <f t="shared" si="48"/>
        <v>100999.9</v>
      </c>
      <c r="K199" s="53">
        <v>0</v>
      </c>
      <c r="L199" s="53">
        <v>0</v>
      </c>
      <c r="M199" s="53">
        <v>0</v>
      </c>
      <c r="N199" s="3">
        <f t="shared" si="49"/>
        <v>0</v>
      </c>
      <c r="O199" s="3">
        <f t="shared" si="46"/>
        <v>8333.1</v>
      </c>
      <c r="P199" s="3">
        <f t="shared" si="46"/>
        <v>25024.6</v>
      </c>
      <c r="Q199" s="3">
        <f t="shared" si="46"/>
        <v>67642.2</v>
      </c>
      <c r="R199" s="55">
        <f t="shared" si="46"/>
        <v>100999.9</v>
      </c>
    </row>
    <row r="200" spans="1:18" ht="39" customHeight="1" x14ac:dyDescent="0.25">
      <c r="A200" s="483"/>
      <c r="B200" s="61" t="s">
        <v>201</v>
      </c>
      <c r="C200" s="54">
        <v>280.5</v>
      </c>
      <c r="D200" s="54">
        <v>842.4</v>
      </c>
      <c r="E200" s="54">
        <v>2277.1</v>
      </c>
      <c r="F200" s="54">
        <f t="shared" si="47"/>
        <v>3400</v>
      </c>
      <c r="G200" s="53">
        <v>0</v>
      </c>
      <c r="H200" s="53">
        <v>0</v>
      </c>
      <c r="I200" s="53">
        <v>0</v>
      </c>
      <c r="J200" s="3">
        <f t="shared" si="48"/>
        <v>0</v>
      </c>
      <c r="K200" s="53">
        <v>0</v>
      </c>
      <c r="L200" s="53">
        <v>0</v>
      </c>
      <c r="M200" s="53">
        <v>0</v>
      </c>
      <c r="N200" s="3">
        <f t="shared" si="49"/>
        <v>0</v>
      </c>
      <c r="O200" s="3">
        <f t="shared" si="46"/>
        <v>280.5</v>
      </c>
      <c r="P200" s="3">
        <f t="shared" si="46"/>
        <v>842.4</v>
      </c>
      <c r="Q200" s="3">
        <f t="shared" si="46"/>
        <v>2277.1</v>
      </c>
      <c r="R200" s="55">
        <f t="shared" si="46"/>
        <v>3400</v>
      </c>
    </row>
    <row r="201" spans="1:18" ht="47.25" x14ac:dyDescent="0.25">
      <c r="A201" s="483"/>
      <c r="B201" s="61" t="s">
        <v>202</v>
      </c>
      <c r="C201" s="53">
        <v>0</v>
      </c>
      <c r="D201" s="53">
        <v>0</v>
      </c>
      <c r="E201" s="53"/>
      <c r="F201" s="54">
        <f t="shared" si="47"/>
        <v>0</v>
      </c>
      <c r="G201" s="53">
        <v>0</v>
      </c>
      <c r="H201" s="53">
        <v>0</v>
      </c>
      <c r="I201" s="53">
        <v>0</v>
      </c>
      <c r="J201" s="3">
        <f t="shared" si="48"/>
        <v>0</v>
      </c>
      <c r="K201" s="54">
        <v>122.1</v>
      </c>
      <c r="L201" s="54">
        <v>366.7</v>
      </c>
      <c r="M201" s="54">
        <v>991.2</v>
      </c>
      <c r="N201" s="3">
        <f t="shared" si="49"/>
        <v>1480</v>
      </c>
      <c r="O201" s="3">
        <f t="shared" si="46"/>
        <v>122.1</v>
      </c>
      <c r="P201" s="3">
        <f t="shared" si="46"/>
        <v>366.7</v>
      </c>
      <c r="Q201" s="3">
        <f t="shared" si="46"/>
        <v>991.2</v>
      </c>
      <c r="R201" s="55">
        <f t="shared" si="46"/>
        <v>1480</v>
      </c>
    </row>
    <row r="202" spans="1:18" ht="63" x14ac:dyDescent="0.25">
      <c r="A202" s="484"/>
      <c r="B202" s="62" t="s">
        <v>259</v>
      </c>
      <c r="C202" s="54">
        <v>420.8</v>
      </c>
      <c r="D202" s="54">
        <v>1263.5999999999999</v>
      </c>
      <c r="E202" s="54">
        <v>3415.6</v>
      </c>
      <c r="F202" s="54">
        <f t="shared" si="47"/>
        <v>5100</v>
      </c>
      <c r="G202" s="53">
        <v>0</v>
      </c>
      <c r="H202" s="53">
        <v>0</v>
      </c>
      <c r="I202" s="53">
        <v>0</v>
      </c>
      <c r="J202" s="3">
        <f t="shared" si="48"/>
        <v>0</v>
      </c>
      <c r="K202" s="53">
        <v>0</v>
      </c>
      <c r="L202" s="53">
        <v>0</v>
      </c>
      <c r="M202" s="53">
        <v>0</v>
      </c>
      <c r="N202" s="3">
        <f t="shared" si="49"/>
        <v>0</v>
      </c>
      <c r="O202" s="3">
        <f t="shared" si="46"/>
        <v>420.8</v>
      </c>
      <c r="P202" s="3">
        <f t="shared" si="46"/>
        <v>1263.5999999999999</v>
      </c>
      <c r="Q202" s="3">
        <f t="shared" si="46"/>
        <v>3415.6</v>
      </c>
      <c r="R202" s="55">
        <f t="shared" si="46"/>
        <v>5100</v>
      </c>
    </row>
    <row r="203" spans="1:18" ht="94.5" x14ac:dyDescent="0.25">
      <c r="A203" s="482" t="s">
        <v>94</v>
      </c>
      <c r="B203" s="61" t="s">
        <v>196</v>
      </c>
      <c r="C203" s="53">
        <v>0</v>
      </c>
      <c r="D203" s="53">
        <v>0</v>
      </c>
      <c r="E203" s="53">
        <v>0</v>
      </c>
      <c r="F203" s="54">
        <f t="shared" si="47"/>
        <v>0</v>
      </c>
      <c r="G203" s="54">
        <v>9075.7000000000007</v>
      </c>
      <c r="H203" s="54">
        <v>27254.6</v>
      </c>
      <c r="I203" s="54">
        <v>73669.8</v>
      </c>
      <c r="J203" s="3">
        <f t="shared" si="48"/>
        <v>110000.1</v>
      </c>
      <c r="K203" s="53">
        <v>0</v>
      </c>
      <c r="L203" s="53">
        <v>0</v>
      </c>
      <c r="M203" s="53">
        <v>0</v>
      </c>
      <c r="N203" s="3">
        <f t="shared" si="49"/>
        <v>0</v>
      </c>
      <c r="O203" s="3">
        <f t="shared" si="46"/>
        <v>9075.7000000000007</v>
      </c>
      <c r="P203" s="3">
        <f t="shared" si="46"/>
        <v>27254.6</v>
      </c>
      <c r="Q203" s="3">
        <f t="shared" si="46"/>
        <v>73669.8</v>
      </c>
      <c r="R203" s="55">
        <f t="shared" si="46"/>
        <v>110000.1</v>
      </c>
    </row>
    <row r="204" spans="1:18" ht="78.75" x14ac:dyDescent="0.25">
      <c r="A204" s="483"/>
      <c r="B204" s="59" t="s">
        <v>197</v>
      </c>
      <c r="C204" s="53">
        <v>0</v>
      </c>
      <c r="D204" s="53">
        <v>0</v>
      </c>
      <c r="E204" s="53">
        <v>0</v>
      </c>
      <c r="F204" s="54">
        <f t="shared" si="47"/>
        <v>0</v>
      </c>
      <c r="G204" s="54">
        <v>2062.6999999999998</v>
      </c>
      <c r="H204" s="54">
        <v>6194.2</v>
      </c>
      <c r="I204" s="54">
        <v>16743.099999999999</v>
      </c>
      <c r="J204" s="3">
        <f t="shared" si="48"/>
        <v>25000</v>
      </c>
      <c r="K204" s="53">
        <v>0</v>
      </c>
      <c r="L204" s="53">
        <v>0</v>
      </c>
      <c r="M204" s="53">
        <v>0</v>
      </c>
      <c r="N204" s="3">
        <f t="shared" si="49"/>
        <v>0</v>
      </c>
      <c r="O204" s="3">
        <f t="shared" si="46"/>
        <v>2062.6999999999998</v>
      </c>
      <c r="P204" s="3">
        <f t="shared" si="46"/>
        <v>6194.2</v>
      </c>
      <c r="Q204" s="3">
        <f t="shared" si="46"/>
        <v>16743.099999999999</v>
      </c>
      <c r="R204" s="55">
        <f t="shared" si="46"/>
        <v>25000</v>
      </c>
    </row>
    <row r="205" spans="1:18" ht="47.25" x14ac:dyDescent="0.25">
      <c r="A205" s="484"/>
      <c r="B205" s="61" t="s">
        <v>203</v>
      </c>
      <c r="C205" s="53">
        <v>0</v>
      </c>
      <c r="D205" s="53">
        <v>0</v>
      </c>
      <c r="E205" s="53">
        <v>0</v>
      </c>
      <c r="F205" s="54">
        <f t="shared" si="47"/>
        <v>0</v>
      </c>
      <c r="G205" s="54">
        <v>259.89999999999998</v>
      </c>
      <c r="H205" s="54">
        <v>780.5</v>
      </c>
      <c r="I205" s="54">
        <v>2109.6</v>
      </c>
      <c r="J205" s="3">
        <f t="shared" si="48"/>
        <v>3150</v>
      </c>
      <c r="K205" s="53">
        <v>0</v>
      </c>
      <c r="L205" s="53">
        <v>0</v>
      </c>
      <c r="M205" s="53">
        <v>0</v>
      </c>
      <c r="N205" s="3">
        <f t="shared" si="49"/>
        <v>0</v>
      </c>
      <c r="O205" s="3">
        <f t="shared" si="46"/>
        <v>259.89999999999998</v>
      </c>
      <c r="P205" s="3">
        <f t="shared" si="46"/>
        <v>780.5</v>
      </c>
      <c r="Q205" s="3">
        <f t="shared" si="46"/>
        <v>2109.6</v>
      </c>
      <c r="R205" s="55">
        <f t="shared" si="46"/>
        <v>3150</v>
      </c>
    </row>
    <row r="206" spans="1:18" ht="15.75" thickBot="1" x14ac:dyDescent="0.3">
      <c r="A206" s="485" t="s">
        <v>35</v>
      </c>
      <c r="B206" s="486"/>
      <c r="C206" s="29">
        <f t="shared" ref="C206:R206" si="50">SUM(C121:C205)</f>
        <v>1506.4999999999998</v>
      </c>
      <c r="D206" s="29">
        <f t="shared" si="50"/>
        <v>4522.8999999999996</v>
      </c>
      <c r="E206" s="29">
        <f t="shared" si="50"/>
        <v>12225.900000000001</v>
      </c>
      <c r="F206" s="29">
        <f t="shared" si="50"/>
        <v>18255.300000000003</v>
      </c>
      <c r="G206" s="29">
        <f t="shared" si="50"/>
        <v>39026.9</v>
      </c>
      <c r="H206" s="29">
        <f t="shared" si="50"/>
        <v>117199.59999999999</v>
      </c>
      <c r="I206" s="29">
        <f t="shared" si="50"/>
        <v>316792.89999999991</v>
      </c>
      <c r="J206" s="29">
        <f t="shared" si="50"/>
        <v>473019.4</v>
      </c>
      <c r="K206" s="29">
        <f t="shared" si="50"/>
        <v>47216.7</v>
      </c>
      <c r="L206" s="29">
        <f t="shared" si="50"/>
        <v>141793.20000000001</v>
      </c>
      <c r="M206" s="29">
        <f t="shared" si="50"/>
        <v>383270.2</v>
      </c>
      <c r="N206" s="29">
        <f t="shared" si="50"/>
        <v>572280.1</v>
      </c>
      <c r="O206" s="29">
        <f t="shared" si="50"/>
        <v>87750.1</v>
      </c>
      <c r="P206" s="29">
        <f t="shared" si="50"/>
        <v>263515.7</v>
      </c>
      <c r="Q206" s="29">
        <f t="shared" si="50"/>
        <v>712288.99999999988</v>
      </c>
      <c r="R206" s="56">
        <f t="shared" si="50"/>
        <v>1063554.8</v>
      </c>
    </row>
  </sheetData>
  <mergeCells count="72">
    <mergeCell ref="A203:A205"/>
    <mergeCell ref="A206:B206"/>
    <mergeCell ref="A133:A149"/>
    <mergeCell ref="A150:A168"/>
    <mergeCell ref="A169:A181"/>
    <mergeCell ref="A182:A190"/>
    <mergeCell ref="A191:A194"/>
    <mergeCell ref="A195:A202"/>
    <mergeCell ref="A121:A132"/>
    <mergeCell ref="A90:B90"/>
    <mergeCell ref="A91:R91"/>
    <mergeCell ref="A94:A95"/>
    <mergeCell ref="A98:B98"/>
    <mergeCell ref="A99:B99"/>
    <mergeCell ref="A106:A109"/>
    <mergeCell ref="A110:B110"/>
    <mergeCell ref="A111:B111"/>
    <mergeCell ref="A114:A116"/>
    <mergeCell ref="A119:B119"/>
    <mergeCell ref="A120:B120"/>
    <mergeCell ref="A86:R86"/>
    <mergeCell ref="A64:A66"/>
    <mergeCell ref="A67:B67"/>
    <mergeCell ref="A68:B68"/>
    <mergeCell ref="A69:A73"/>
    <mergeCell ref="A74:B74"/>
    <mergeCell ref="A75:R75"/>
    <mergeCell ref="A76:B76"/>
    <mergeCell ref="A77:B77"/>
    <mergeCell ref="A83:B83"/>
    <mergeCell ref="A84:R84"/>
    <mergeCell ref="A85:B85"/>
    <mergeCell ref="A61:A63"/>
    <mergeCell ref="A39:B39"/>
    <mergeCell ref="A41:B41"/>
    <mergeCell ref="A42:R42"/>
    <mergeCell ref="A43:B43"/>
    <mergeCell ref="A44:B44"/>
    <mergeCell ref="A45:B45"/>
    <mergeCell ref="A46:A48"/>
    <mergeCell ref="A49:A51"/>
    <mergeCell ref="A52:A54"/>
    <mergeCell ref="A55:A57"/>
    <mergeCell ref="A58:A60"/>
    <mergeCell ref="A38:B38"/>
    <mergeCell ref="A14:A16"/>
    <mergeCell ref="A17:A19"/>
    <mergeCell ref="A20:A22"/>
    <mergeCell ref="A23:A25"/>
    <mergeCell ref="A26:A28"/>
    <mergeCell ref="A29:B29"/>
    <mergeCell ref="A30:B30"/>
    <mergeCell ref="A32:B32"/>
    <mergeCell ref="A33:B33"/>
    <mergeCell ref="A35:B35"/>
    <mergeCell ref="A37:R37"/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rowBreaks count="2" manualBreakCount="2">
    <brk id="41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22" zoomScale="80" zoomScaleNormal="80" zoomScaleSheetLayoutView="80" workbookViewId="0">
      <selection activeCell="B29" sqref="B29"/>
    </sheetView>
  </sheetViews>
  <sheetFormatPr defaultRowHeight="15" x14ac:dyDescent="0.25"/>
  <cols>
    <col min="1" max="1" width="22.140625" style="106" customWidth="1"/>
    <col min="2" max="2" width="35.28515625" style="106" customWidth="1"/>
    <col min="3" max="3" width="14.7109375" style="107" customWidth="1"/>
    <col min="4" max="4" width="15.7109375" style="107" customWidth="1"/>
    <col min="5" max="5" width="15.28515625" style="107" customWidth="1"/>
    <col min="6" max="6" width="15.7109375" style="107" bestFit="1" customWidth="1"/>
    <col min="7" max="8" width="15.7109375" style="107" customWidth="1"/>
    <col min="9" max="9" width="14.5703125" style="107" customWidth="1"/>
    <col min="10" max="10" width="15.28515625" style="107" customWidth="1"/>
    <col min="11" max="11" width="15.140625" style="107" customWidth="1"/>
    <col min="12" max="12" width="16.7109375" style="107" customWidth="1"/>
    <col min="13" max="13" width="13.85546875" style="107" customWidth="1"/>
    <col min="14" max="14" width="13.7109375" style="107" customWidth="1"/>
    <col min="15" max="15" width="15.5703125" style="107" customWidth="1"/>
    <col min="16" max="16" width="16.28515625" style="107" customWidth="1"/>
    <col min="17" max="17" width="14.85546875" style="107" customWidth="1"/>
    <col min="18" max="18" width="15.5703125" style="107" customWidth="1"/>
    <col min="19" max="19" width="10.7109375" style="1" customWidth="1"/>
    <col min="20" max="16384" width="9.140625" style="1"/>
  </cols>
  <sheetData>
    <row r="1" spans="1:19" ht="36.75" customHeight="1" x14ac:dyDescent="0.25">
      <c r="P1" s="556" t="s">
        <v>220</v>
      </c>
      <c r="Q1" s="556"/>
      <c r="R1" s="556"/>
    </row>
    <row r="2" spans="1:19" x14ac:dyDescent="0.25">
      <c r="A2" s="557" t="s">
        <v>219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</row>
    <row r="3" spans="1:19" x14ac:dyDescent="0.25">
      <c r="A3" s="557" t="s">
        <v>40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</row>
    <row r="4" spans="1:19" ht="15.75" thickBot="1" x14ac:dyDescent="0.3">
      <c r="A4" s="493" t="s">
        <v>27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</row>
    <row r="5" spans="1:19" s="19" customFormat="1" ht="15.75" customHeight="1" x14ac:dyDescent="0.25">
      <c r="A5" s="494" t="s">
        <v>55</v>
      </c>
      <c r="B5" s="496" t="s">
        <v>57</v>
      </c>
      <c r="C5" s="498" t="s">
        <v>44</v>
      </c>
      <c r="D5" s="498"/>
      <c r="E5" s="498"/>
      <c r="F5" s="498"/>
      <c r="G5" s="498" t="s">
        <v>45</v>
      </c>
      <c r="H5" s="498"/>
      <c r="I5" s="498"/>
      <c r="J5" s="498"/>
      <c r="K5" s="498" t="s">
        <v>46</v>
      </c>
      <c r="L5" s="498"/>
      <c r="M5" s="498"/>
      <c r="N5" s="498"/>
      <c r="O5" s="498" t="s">
        <v>49</v>
      </c>
      <c r="P5" s="498"/>
      <c r="Q5" s="499"/>
      <c r="R5" s="500"/>
    </row>
    <row r="6" spans="1:19" s="17" customFormat="1" ht="53.25" customHeight="1" x14ac:dyDescent="0.25">
      <c r="A6" s="495"/>
      <c r="B6" s="497"/>
      <c r="C6" s="105" t="s">
        <v>47</v>
      </c>
      <c r="D6" s="105" t="s">
        <v>48</v>
      </c>
      <c r="E6" s="105" t="s">
        <v>106</v>
      </c>
      <c r="F6" s="18" t="s">
        <v>28</v>
      </c>
      <c r="G6" s="105" t="s">
        <v>47</v>
      </c>
      <c r="H6" s="105" t="s">
        <v>48</v>
      </c>
      <c r="I6" s="105" t="s">
        <v>106</v>
      </c>
      <c r="J6" s="18" t="s">
        <v>28</v>
      </c>
      <c r="K6" s="105" t="s">
        <v>47</v>
      </c>
      <c r="L6" s="105" t="s">
        <v>48</v>
      </c>
      <c r="M6" s="105" t="s">
        <v>106</v>
      </c>
      <c r="N6" s="18" t="s">
        <v>28</v>
      </c>
      <c r="O6" s="105" t="s">
        <v>47</v>
      </c>
      <c r="P6" s="105" t="s">
        <v>48</v>
      </c>
      <c r="Q6" s="105" t="s">
        <v>106</v>
      </c>
      <c r="R6" s="22" t="s">
        <v>28</v>
      </c>
    </row>
    <row r="7" spans="1:19" s="74" customFormat="1" ht="30.75" customHeight="1" x14ac:dyDescent="0.25">
      <c r="A7" s="501" t="s">
        <v>54</v>
      </c>
      <c r="B7" s="502"/>
      <c r="C7" s="73">
        <f t="shared" ref="C7:R7" si="0">C10+C45+C61+C99+C108</f>
        <v>44604.963750000003</v>
      </c>
      <c r="D7" s="73">
        <f t="shared" si="0"/>
        <v>375502.23969999998</v>
      </c>
      <c r="E7" s="73">
        <f t="shared" si="0"/>
        <v>133350.44500000001</v>
      </c>
      <c r="F7" s="73">
        <f t="shared" si="0"/>
        <v>553457.64844999998</v>
      </c>
      <c r="G7" s="73">
        <f t="shared" si="0"/>
        <v>22170.742000000002</v>
      </c>
      <c r="H7" s="73">
        <f t="shared" si="0"/>
        <v>73241.266000000003</v>
      </c>
      <c r="I7" s="73">
        <f t="shared" si="0"/>
        <v>15376.609</v>
      </c>
      <c r="J7" s="73">
        <f t="shared" si="0"/>
        <v>110788.617</v>
      </c>
      <c r="K7" s="73">
        <f t="shared" si="0"/>
        <v>22257.918000000001</v>
      </c>
      <c r="L7" s="73">
        <f t="shared" si="0"/>
        <v>39823.992999999995</v>
      </c>
      <c r="M7" s="73">
        <f t="shared" si="0"/>
        <v>16161.19</v>
      </c>
      <c r="N7" s="73">
        <f t="shared" si="0"/>
        <v>78243.100999999995</v>
      </c>
      <c r="O7" s="73">
        <f t="shared" si="0"/>
        <v>86190.504750000007</v>
      </c>
      <c r="P7" s="73">
        <f t="shared" si="0"/>
        <v>462979.43770000001</v>
      </c>
      <c r="Q7" s="73">
        <f t="shared" si="0"/>
        <v>164888.24400000001</v>
      </c>
      <c r="R7" s="73">
        <f t="shared" si="0"/>
        <v>714058.18645000004</v>
      </c>
    </row>
    <row r="8" spans="1:19" ht="17.25" customHeight="1" thickBot="1" x14ac:dyDescent="0.3">
      <c r="A8" s="503" t="s">
        <v>37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5"/>
      <c r="R8" s="506"/>
    </row>
    <row r="9" spans="1:19" s="2" customFormat="1" ht="25.5" customHeight="1" x14ac:dyDescent="0.25">
      <c r="A9" s="558" t="s">
        <v>39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60"/>
      <c r="R9" s="561"/>
    </row>
    <row r="10" spans="1:19" s="32" customFormat="1" ht="21" customHeight="1" thickBot="1" x14ac:dyDescent="0.3">
      <c r="A10" s="514" t="s">
        <v>56</v>
      </c>
      <c r="B10" s="515"/>
      <c r="C10" s="114">
        <f t="shared" ref="C10:R10" si="1">C31+C43+C35</f>
        <v>18074.7</v>
      </c>
      <c r="D10" s="114">
        <f t="shared" si="1"/>
        <v>18074.7</v>
      </c>
      <c r="E10" s="114">
        <f t="shared" si="1"/>
        <v>0</v>
      </c>
      <c r="F10" s="114">
        <f t="shared" si="1"/>
        <v>36149.4</v>
      </c>
      <c r="G10" s="114">
        <f t="shared" si="1"/>
        <v>18074.7</v>
      </c>
      <c r="H10" s="114">
        <f t="shared" si="1"/>
        <v>18074.7</v>
      </c>
      <c r="I10" s="114">
        <f t="shared" si="1"/>
        <v>0</v>
      </c>
      <c r="J10" s="114">
        <f t="shared" si="1"/>
        <v>36149.4</v>
      </c>
      <c r="K10" s="114">
        <f t="shared" si="1"/>
        <v>18074.7</v>
      </c>
      <c r="L10" s="114">
        <f t="shared" si="1"/>
        <v>18074.7</v>
      </c>
      <c r="M10" s="114">
        <f t="shared" si="1"/>
        <v>0</v>
      </c>
      <c r="N10" s="114">
        <f t="shared" si="1"/>
        <v>36149.4</v>
      </c>
      <c r="O10" s="114">
        <f t="shared" si="1"/>
        <v>54224.100000000006</v>
      </c>
      <c r="P10" s="114">
        <f t="shared" si="1"/>
        <v>54224.100000000006</v>
      </c>
      <c r="Q10" s="114">
        <f t="shared" si="1"/>
        <v>0</v>
      </c>
      <c r="R10" s="114">
        <f t="shared" si="1"/>
        <v>108448.20000000001</v>
      </c>
    </row>
    <row r="11" spans="1:19" ht="33" customHeight="1" x14ac:dyDescent="0.25">
      <c r="A11" s="487" t="s">
        <v>285</v>
      </c>
      <c r="B11" s="488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8"/>
      <c r="S11" s="43"/>
    </row>
    <row r="12" spans="1:19" s="33" customFormat="1" ht="46.5" customHeight="1" x14ac:dyDescent="0.25">
      <c r="A12" s="489" t="s">
        <v>81</v>
      </c>
      <c r="B12" s="86" t="s">
        <v>317</v>
      </c>
      <c r="C12" s="46">
        <v>799.43899999999996</v>
      </c>
      <c r="D12" s="44">
        <f>C12</f>
        <v>799.43899999999996</v>
      </c>
      <c r="E12" s="44">
        <v>0</v>
      </c>
      <c r="F12" s="44">
        <f>C12+D12</f>
        <v>1598.8779999999999</v>
      </c>
      <c r="G12" s="46">
        <v>0</v>
      </c>
      <c r="H12" s="46">
        <v>0</v>
      </c>
      <c r="I12" s="44">
        <v>0</v>
      </c>
      <c r="J12" s="46">
        <v>0</v>
      </c>
      <c r="K12" s="46">
        <v>0</v>
      </c>
      <c r="L12" s="46">
        <v>0</v>
      </c>
      <c r="M12" s="44">
        <v>0</v>
      </c>
      <c r="N12" s="46">
        <v>0</v>
      </c>
      <c r="O12" s="44">
        <f t="shared" ref="O12:Q28" si="2">C12+G12+K12</f>
        <v>799.43899999999996</v>
      </c>
      <c r="P12" s="44">
        <f t="shared" si="2"/>
        <v>799.43899999999996</v>
      </c>
      <c r="Q12" s="44">
        <v>0</v>
      </c>
      <c r="R12" s="44">
        <f>F12+J12+N12</f>
        <v>1598.8779999999999</v>
      </c>
    </row>
    <row r="13" spans="1:19" s="33" customFormat="1" ht="30" x14ac:dyDescent="0.25">
      <c r="A13" s="490"/>
      <c r="B13" s="86" t="s">
        <v>325</v>
      </c>
      <c r="C13" s="46">
        <v>0</v>
      </c>
      <c r="D13" s="44">
        <v>0</v>
      </c>
      <c r="E13" s="44">
        <v>0</v>
      </c>
      <c r="F13" s="44">
        <f t="shared" ref="F13:F29" si="3">C13+D13</f>
        <v>0</v>
      </c>
      <c r="G13" s="46">
        <v>799.43899999999996</v>
      </c>
      <c r="H13" s="44">
        <f>G13</f>
        <v>799.43899999999996</v>
      </c>
      <c r="I13" s="44">
        <v>0</v>
      </c>
      <c r="J13" s="44">
        <f t="shared" ref="J13:J28" si="4">G13+H13</f>
        <v>1598.8779999999999</v>
      </c>
      <c r="K13" s="46">
        <v>799.43899999999996</v>
      </c>
      <c r="L13" s="44">
        <f>K13</f>
        <v>799.43899999999996</v>
      </c>
      <c r="M13" s="44">
        <v>0</v>
      </c>
      <c r="N13" s="44">
        <f t="shared" ref="N13:N28" si="5">K13+L13</f>
        <v>1598.8779999999999</v>
      </c>
      <c r="O13" s="44">
        <f t="shared" si="2"/>
        <v>1598.8779999999999</v>
      </c>
      <c r="P13" s="44">
        <f t="shared" si="2"/>
        <v>1598.8779999999999</v>
      </c>
      <c r="Q13" s="44">
        <v>0</v>
      </c>
      <c r="R13" s="44">
        <f t="shared" ref="R13:R28" si="6">F13+J13+N13</f>
        <v>3197.7559999999999</v>
      </c>
    </row>
    <row r="14" spans="1:19" s="33" customFormat="1" ht="65.25" customHeight="1" x14ac:dyDescent="0.25">
      <c r="A14" s="104" t="s">
        <v>263</v>
      </c>
      <c r="B14" s="119" t="s">
        <v>318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6806.5649999999996</v>
      </c>
      <c r="H14" s="92">
        <v>6806.5649999999996</v>
      </c>
      <c r="I14" s="92">
        <v>0</v>
      </c>
      <c r="J14" s="46">
        <f>G14+H14+I14</f>
        <v>13613.13</v>
      </c>
      <c r="K14" s="46">
        <v>3886.5880000000002</v>
      </c>
      <c r="L14" s="46">
        <v>3886.5880000000002</v>
      </c>
      <c r="M14" s="46">
        <v>0</v>
      </c>
      <c r="N14" s="46">
        <f>K14+L14+M14</f>
        <v>7773.1760000000004</v>
      </c>
      <c r="O14" s="46">
        <f t="shared" si="2"/>
        <v>10693.153</v>
      </c>
      <c r="P14" s="46">
        <f t="shared" si="2"/>
        <v>10693.153</v>
      </c>
      <c r="Q14" s="46">
        <f t="shared" si="2"/>
        <v>0</v>
      </c>
      <c r="R14" s="46">
        <f t="shared" si="6"/>
        <v>21386.306</v>
      </c>
    </row>
    <row r="15" spans="1:19" s="33" customFormat="1" ht="45" x14ac:dyDescent="0.25">
      <c r="A15" s="489" t="s">
        <v>70</v>
      </c>
      <c r="B15" s="86" t="s">
        <v>331</v>
      </c>
      <c r="C15" s="46">
        <v>382.60700000000003</v>
      </c>
      <c r="D15" s="46">
        <v>382.60700000000003</v>
      </c>
      <c r="E15" s="44">
        <v>0</v>
      </c>
      <c r="F15" s="44">
        <f>C15+D15</f>
        <v>765.21400000000006</v>
      </c>
      <c r="G15" s="46"/>
      <c r="H15" s="46"/>
      <c r="I15" s="44">
        <v>0</v>
      </c>
      <c r="J15" s="44">
        <f>G15+H15</f>
        <v>0</v>
      </c>
      <c r="K15" s="203"/>
      <c r="L15" s="203"/>
      <c r="M15" s="203"/>
      <c r="N15" s="203"/>
      <c r="O15" s="46">
        <f t="shared" si="2"/>
        <v>382.60700000000003</v>
      </c>
      <c r="P15" s="46">
        <f t="shared" si="2"/>
        <v>382.60700000000003</v>
      </c>
      <c r="Q15" s="46">
        <f t="shared" si="2"/>
        <v>0</v>
      </c>
      <c r="R15" s="46">
        <f t="shared" si="6"/>
        <v>765.21400000000006</v>
      </c>
    </row>
    <row r="16" spans="1:19" s="33" customFormat="1" ht="45" x14ac:dyDescent="0.25">
      <c r="A16" s="516"/>
      <c r="B16" s="86" t="s">
        <v>332</v>
      </c>
      <c r="C16" s="46">
        <v>0</v>
      </c>
      <c r="D16" s="44">
        <v>0</v>
      </c>
      <c r="E16" s="44">
        <v>0</v>
      </c>
      <c r="F16" s="44">
        <f t="shared" si="3"/>
        <v>0</v>
      </c>
      <c r="G16" s="46">
        <v>377.28500000000003</v>
      </c>
      <c r="H16" s="44">
        <v>377.28500000000003</v>
      </c>
      <c r="I16" s="44">
        <v>0</v>
      </c>
      <c r="J16" s="44">
        <f>G16+H16</f>
        <v>754.57</v>
      </c>
      <c r="K16" s="46">
        <v>0</v>
      </c>
      <c r="L16" s="46">
        <v>0</v>
      </c>
      <c r="M16" s="46">
        <v>0</v>
      </c>
      <c r="N16" s="46">
        <f t="shared" si="5"/>
        <v>0</v>
      </c>
      <c r="O16" s="44">
        <f t="shared" si="2"/>
        <v>377.28500000000003</v>
      </c>
      <c r="P16" s="44">
        <f t="shared" si="2"/>
        <v>377.28500000000003</v>
      </c>
      <c r="Q16" s="44">
        <v>0</v>
      </c>
      <c r="R16" s="44">
        <f t="shared" si="6"/>
        <v>754.57</v>
      </c>
    </row>
    <row r="17" spans="1:18" s="33" customFormat="1" ht="60" x14ac:dyDescent="0.25">
      <c r="A17" s="490"/>
      <c r="B17" s="86" t="s">
        <v>333</v>
      </c>
      <c r="C17" s="46">
        <v>0</v>
      </c>
      <c r="D17" s="44">
        <v>0</v>
      </c>
      <c r="E17" s="44">
        <v>0</v>
      </c>
      <c r="F17" s="44">
        <f t="shared" si="3"/>
        <v>0</v>
      </c>
      <c r="G17" s="44">
        <v>0</v>
      </c>
      <c r="H17" s="44">
        <v>0</v>
      </c>
      <c r="I17" s="44">
        <v>0</v>
      </c>
      <c r="J17" s="44">
        <f>G17+H17</f>
        <v>0</v>
      </c>
      <c r="K17" s="46">
        <v>377.58100000000002</v>
      </c>
      <c r="L17" s="46">
        <v>377.58100000000002</v>
      </c>
      <c r="M17" s="44">
        <v>0</v>
      </c>
      <c r="N17" s="44">
        <f t="shared" si="5"/>
        <v>755.16200000000003</v>
      </c>
      <c r="O17" s="44">
        <f>C17+G17+K17</f>
        <v>377.58100000000002</v>
      </c>
      <c r="P17" s="44">
        <f>D17+H17+L17</f>
        <v>377.58100000000002</v>
      </c>
      <c r="Q17" s="44">
        <v>0</v>
      </c>
      <c r="R17" s="44">
        <f>F17+J17+N17</f>
        <v>755.16200000000003</v>
      </c>
    </row>
    <row r="18" spans="1:18" s="33" customFormat="1" ht="33.75" customHeight="1" x14ac:dyDescent="0.25">
      <c r="A18" s="489" t="s">
        <v>72</v>
      </c>
      <c r="B18" s="86" t="s">
        <v>334</v>
      </c>
      <c r="C18" s="46">
        <v>383.08699999999999</v>
      </c>
      <c r="D18" s="44">
        <v>383.08699999999999</v>
      </c>
      <c r="E18" s="44">
        <v>0</v>
      </c>
      <c r="F18" s="44">
        <f t="shared" si="3"/>
        <v>766.17399999999998</v>
      </c>
      <c r="G18" s="46">
        <v>0</v>
      </c>
      <c r="H18" s="46">
        <v>0</v>
      </c>
      <c r="I18" s="44">
        <v>0</v>
      </c>
      <c r="J18" s="44">
        <f t="shared" si="4"/>
        <v>0</v>
      </c>
      <c r="K18" s="46">
        <v>0</v>
      </c>
      <c r="L18" s="46">
        <v>0</v>
      </c>
      <c r="M18" s="44">
        <v>0</v>
      </c>
      <c r="N18" s="44">
        <f t="shared" si="5"/>
        <v>0</v>
      </c>
      <c r="O18" s="44">
        <f t="shared" si="2"/>
        <v>383.08699999999999</v>
      </c>
      <c r="P18" s="44">
        <f t="shared" si="2"/>
        <v>383.08699999999999</v>
      </c>
      <c r="Q18" s="44">
        <v>0</v>
      </c>
      <c r="R18" s="44">
        <f t="shared" si="6"/>
        <v>766.17399999999998</v>
      </c>
    </row>
    <row r="19" spans="1:18" s="33" customFormat="1" ht="30" x14ac:dyDescent="0.25">
      <c r="A19" s="516"/>
      <c r="B19" s="86" t="s">
        <v>335</v>
      </c>
      <c r="C19" s="46">
        <v>0</v>
      </c>
      <c r="D19" s="44">
        <v>0</v>
      </c>
      <c r="E19" s="44">
        <v>0</v>
      </c>
      <c r="F19" s="44">
        <f t="shared" si="3"/>
        <v>0</v>
      </c>
      <c r="G19" s="46">
        <v>386.27499999999998</v>
      </c>
      <c r="H19" s="46">
        <v>386.27499999999998</v>
      </c>
      <c r="I19" s="44">
        <v>0</v>
      </c>
      <c r="J19" s="44">
        <f t="shared" si="4"/>
        <v>772.55</v>
      </c>
      <c r="K19" s="46">
        <v>0</v>
      </c>
      <c r="L19" s="46">
        <v>0</v>
      </c>
      <c r="M19" s="44">
        <v>0</v>
      </c>
      <c r="N19" s="44">
        <f t="shared" si="5"/>
        <v>0</v>
      </c>
      <c r="O19" s="44">
        <f t="shared" si="2"/>
        <v>386.27499999999998</v>
      </c>
      <c r="P19" s="44">
        <f t="shared" si="2"/>
        <v>386.27499999999998</v>
      </c>
      <c r="Q19" s="44">
        <v>0</v>
      </c>
      <c r="R19" s="44">
        <f t="shared" si="6"/>
        <v>772.55</v>
      </c>
    </row>
    <row r="20" spans="1:18" s="33" customFormat="1" ht="34.5" customHeight="1" x14ac:dyDescent="0.25">
      <c r="A20" s="490"/>
      <c r="B20" s="86" t="s">
        <v>336</v>
      </c>
      <c r="C20" s="46"/>
      <c r="D20" s="44"/>
      <c r="E20" s="44">
        <v>0</v>
      </c>
      <c r="F20" s="44">
        <f t="shared" si="3"/>
        <v>0</v>
      </c>
      <c r="G20" s="46"/>
      <c r="H20" s="46"/>
      <c r="I20" s="44">
        <v>0</v>
      </c>
      <c r="J20" s="44">
        <f t="shared" si="4"/>
        <v>0</v>
      </c>
      <c r="K20" s="46">
        <v>382.12599999999998</v>
      </c>
      <c r="L20" s="46">
        <v>382.12599999999998</v>
      </c>
      <c r="M20" s="44">
        <v>0</v>
      </c>
      <c r="N20" s="44">
        <f t="shared" si="5"/>
        <v>764.25199999999995</v>
      </c>
      <c r="O20" s="44">
        <f t="shared" si="2"/>
        <v>382.12599999999998</v>
      </c>
      <c r="P20" s="44">
        <f t="shared" si="2"/>
        <v>382.12599999999998</v>
      </c>
      <c r="Q20" s="44">
        <v>0</v>
      </c>
      <c r="R20" s="44">
        <f t="shared" si="6"/>
        <v>764.25199999999995</v>
      </c>
    </row>
    <row r="21" spans="1:18" s="33" customFormat="1" ht="35.25" customHeight="1" x14ac:dyDescent="0.25">
      <c r="A21" s="489" t="s">
        <v>74</v>
      </c>
      <c r="B21" s="86" t="s">
        <v>337</v>
      </c>
      <c r="C21" s="46">
        <v>0</v>
      </c>
      <c r="D21" s="44">
        <v>0</v>
      </c>
      <c r="E21" s="44">
        <v>0</v>
      </c>
      <c r="F21" s="44">
        <f t="shared" si="3"/>
        <v>0</v>
      </c>
      <c r="G21" s="46">
        <v>0</v>
      </c>
      <c r="H21" s="46">
        <v>0</v>
      </c>
      <c r="I21" s="44">
        <v>0</v>
      </c>
      <c r="J21" s="44">
        <f t="shared" si="4"/>
        <v>0</v>
      </c>
      <c r="K21" s="46">
        <v>387.84100000000001</v>
      </c>
      <c r="L21" s="44">
        <v>387.84100000000001</v>
      </c>
      <c r="M21" s="44">
        <v>0</v>
      </c>
      <c r="N21" s="44">
        <f t="shared" si="5"/>
        <v>775.68200000000002</v>
      </c>
      <c r="O21" s="44">
        <f t="shared" si="2"/>
        <v>387.84100000000001</v>
      </c>
      <c r="P21" s="44">
        <f t="shared" si="2"/>
        <v>387.84100000000001</v>
      </c>
      <c r="Q21" s="44">
        <v>0</v>
      </c>
      <c r="R21" s="44">
        <f t="shared" si="6"/>
        <v>775.68200000000002</v>
      </c>
    </row>
    <row r="22" spans="1:18" s="33" customFormat="1" ht="30" x14ac:dyDescent="0.25">
      <c r="A22" s="516"/>
      <c r="B22" s="86" t="s">
        <v>338</v>
      </c>
      <c r="C22" s="46">
        <v>0</v>
      </c>
      <c r="D22" s="44">
        <v>0</v>
      </c>
      <c r="E22" s="44">
        <v>0</v>
      </c>
      <c r="F22" s="44">
        <f t="shared" si="3"/>
        <v>0</v>
      </c>
      <c r="G22" s="46">
        <v>383.947</v>
      </c>
      <c r="H22" s="46">
        <v>383.947</v>
      </c>
      <c r="I22" s="44">
        <v>0</v>
      </c>
      <c r="J22" s="44">
        <f t="shared" si="4"/>
        <v>767.89400000000001</v>
      </c>
      <c r="K22" s="46">
        <v>0</v>
      </c>
      <c r="L22" s="46">
        <v>0</v>
      </c>
      <c r="M22" s="44">
        <v>0</v>
      </c>
      <c r="N22" s="44"/>
      <c r="O22" s="44">
        <f t="shared" si="2"/>
        <v>383.947</v>
      </c>
      <c r="P22" s="44">
        <f t="shared" si="2"/>
        <v>383.947</v>
      </c>
      <c r="Q22" s="44">
        <v>0</v>
      </c>
      <c r="R22" s="44">
        <f t="shared" si="6"/>
        <v>767.89400000000001</v>
      </c>
    </row>
    <row r="23" spans="1:18" s="33" customFormat="1" ht="39" customHeight="1" x14ac:dyDescent="0.25">
      <c r="A23" s="490"/>
      <c r="B23" s="86" t="s">
        <v>339</v>
      </c>
      <c r="C23" s="46"/>
      <c r="D23" s="44"/>
      <c r="E23" s="44">
        <v>0</v>
      </c>
      <c r="F23" s="44">
        <f t="shared" si="3"/>
        <v>0</v>
      </c>
      <c r="G23" s="46"/>
      <c r="H23" s="46"/>
      <c r="I23" s="44">
        <v>0</v>
      </c>
      <c r="J23" s="44">
        <f t="shared" si="4"/>
        <v>0</v>
      </c>
      <c r="K23" s="46">
        <v>389.06400000000002</v>
      </c>
      <c r="L23" s="46">
        <v>389.06400000000002</v>
      </c>
      <c r="M23" s="44">
        <v>0</v>
      </c>
      <c r="N23" s="44">
        <f t="shared" si="5"/>
        <v>778.12800000000004</v>
      </c>
      <c r="O23" s="44">
        <f t="shared" si="2"/>
        <v>389.06400000000002</v>
      </c>
      <c r="P23" s="44">
        <f t="shared" si="2"/>
        <v>389.06400000000002</v>
      </c>
      <c r="Q23" s="44">
        <v>0</v>
      </c>
      <c r="R23" s="44">
        <f t="shared" si="6"/>
        <v>778.12800000000004</v>
      </c>
    </row>
    <row r="24" spans="1:18" s="33" customFormat="1" ht="48.75" customHeight="1" x14ac:dyDescent="0.25">
      <c r="A24" s="489" t="s">
        <v>75</v>
      </c>
      <c r="B24" s="86" t="s">
        <v>340</v>
      </c>
      <c r="C24" s="46">
        <v>0</v>
      </c>
      <c r="D24" s="44">
        <v>0</v>
      </c>
      <c r="E24" s="44">
        <v>0</v>
      </c>
      <c r="F24" s="44">
        <f t="shared" si="3"/>
        <v>0</v>
      </c>
      <c r="G24" s="46">
        <v>387.37799999999999</v>
      </c>
      <c r="H24" s="44">
        <v>387.37799999999999</v>
      </c>
      <c r="I24" s="44">
        <v>0</v>
      </c>
      <c r="J24" s="44">
        <f t="shared" si="4"/>
        <v>774.75599999999997</v>
      </c>
      <c r="K24" s="46">
        <v>0</v>
      </c>
      <c r="L24" s="46">
        <v>0</v>
      </c>
      <c r="M24" s="44">
        <v>0</v>
      </c>
      <c r="N24" s="44">
        <f t="shared" si="5"/>
        <v>0</v>
      </c>
      <c r="O24" s="44">
        <f t="shared" si="2"/>
        <v>387.37799999999999</v>
      </c>
      <c r="P24" s="44">
        <f t="shared" si="2"/>
        <v>387.37799999999999</v>
      </c>
      <c r="Q24" s="44">
        <v>0</v>
      </c>
      <c r="R24" s="44">
        <f t="shared" si="6"/>
        <v>774.75599999999997</v>
      </c>
    </row>
    <row r="25" spans="1:18" s="33" customFormat="1" ht="45" x14ac:dyDescent="0.25">
      <c r="A25" s="516"/>
      <c r="B25" s="86" t="s">
        <v>341</v>
      </c>
      <c r="C25" s="46">
        <v>0</v>
      </c>
      <c r="D25" s="44">
        <v>0</v>
      </c>
      <c r="E25" s="44">
        <v>0</v>
      </c>
      <c r="F25" s="44">
        <f t="shared" si="3"/>
        <v>0</v>
      </c>
      <c r="G25" s="46">
        <v>381.15100000000001</v>
      </c>
      <c r="H25" s="46">
        <v>381.15100000000001</v>
      </c>
      <c r="I25" s="44">
        <v>0</v>
      </c>
      <c r="J25" s="44">
        <f t="shared" si="4"/>
        <v>762.30200000000002</v>
      </c>
      <c r="K25" s="46">
        <v>0</v>
      </c>
      <c r="L25" s="46">
        <v>0</v>
      </c>
      <c r="M25" s="44">
        <v>0</v>
      </c>
      <c r="N25" s="44">
        <f t="shared" si="5"/>
        <v>0</v>
      </c>
      <c r="O25" s="44">
        <f t="shared" si="2"/>
        <v>381.15100000000001</v>
      </c>
      <c r="P25" s="44">
        <f t="shared" si="2"/>
        <v>381.15100000000001</v>
      </c>
      <c r="Q25" s="44">
        <v>0</v>
      </c>
      <c r="R25" s="44">
        <f t="shared" si="6"/>
        <v>762.30200000000002</v>
      </c>
    </row>
    <row r="26" spans="1:18" s="33" customFormat="1" ht="45" x14ac:dyDescent="0.25">
      <c r="A26" s="490"/>
      <c r="B26" s="86" t="s">
        <v>342</v>
      </c>
      <c r="C26" s="46">
        <v>0</v>
      </c>
      <c r="D26" s="44">
        <v>0</v>
      </c>
      <c r="E26" s="44">
        <v>0</v>
      </c>
      <c r="F26" s="44">
        <f t="shared" si="3"/>
        <v>0</v>
      </c>
      <c r="G26" s="46">
        <v>0</v>
      </c>
      <c r="H26" s="46">
        <v>0</v>
      </c>
      <c r="I26" s="44">
        <v>0</v>
      </c>
      <c r="J26" s="44">
        <f t="shared" si="4"/>
        <v>0</v>
      </c>
      <c r="K26" s="46">
        <v>379.71100000000001</v>
      </c>
      <c r="L26" s="46">
        <v>379.71100000000001</v>
      </c>
      <c r="M26" s="44">
        <v>0</v>
      </c>
      <c r="N26" s="44">
        <f t="shared" si="5"/>
        <v>759.42200000000003</v>
      </c>
      <c r="O26" s="44">
        <f t="shared" si="2"/>
        <v>379.71100000000001</v>
      </c>
      <c r="P26" s="44">
        <f t="shared" si="2"/>
        <v>379.71100000000001</v>
      </c>
      <c r="Q26" s="44">
        <v>0</v>
      </c>
      <c r="R26" s="44">
        <f t="shared" si="6"/>
        <v>759.42200000000003</v>
      </c>
    </row>
    <row r="27" spans="1:18" s="33" customFormat="1" ht="36.75" customHeight="1" x14ac:dyDescent="0.25">
      <c r="A27" s="489" t="s">
        <v>78</v>
      </c>
      <c r="B27" s="86" t="s">
        <v>315</v>
      </c>
      <c r="C27" s="46">
        <v>507.024</v>
      </c>
      <c r="D27" s="44">
        <v>507.024</v>
      </c>
      <c r="E27" s="44">
        <v>0</v>
      </c>
      <c r="F27" s="44">
        <f t="shared" si="3"/>
        <v>1014.048</v>
      </c>
      <c r="G27" s="46">
        <v>0</v>
      </c>
      <c r="H27" s="46">
        <v>0</v>
      </c>
      <c r="I27" s="44">
        <v>0</v>
      </c>
      <c r="J27" s="44">
        <f t="shared" si="4"/>
        <v>0</v>
      </c>
      <c r="K27" s="46">
        <v>0</v>
      </c>
      <c r="L27" s="46">
        <v>0</v>
      </c>
      <c r="M27" s="44">
        <v>0</v>
      </c>
      <c r="N27" s="44">
        <f t="shared" si="5"/>
        <v>0</v>
      </c>
      <c r="O27" s="44">
        <f t="shared" si="2"/>
        <v>507.024</v>
      </c>
      <c r="P27" s="44">
        <f t="shared" si="2"/>
        <v>507.024</v>
      </c>
      <c r="Q27" s="44">
        <v>0</v>
      </c>
      <c r="R27" s="44">
        <f t="shared" si="6"/>
        <v>1014.048</v>
      </c>
    </row>
    <row r="28" spans="1:18" s="33" customFormat="1" ht="60" x14ac:dyDescent="0.25">
      <c r="A28" s="516"/>
      <c r="B28" s="127" t="s">
        <v>343</v>
      </c>
      <c r="C28" s="46">
        <v>385.10700000000003</v>
      </c>
      <c r="D28" s="46">
        <v>385.10700000000003</v>
      </c>
      <c r="E28" s="44">
        <v>0</v>
      </c>
      <c r="F28" s="44">
        <f t="shared" si="3"/>
        <v>770.21400000000006</v>
      </c>
      <c r="G28" s="46">
        <v>0</v>
      </c>
      <c r="H28" s="46">
        <v>0</v>
      </c>
      <c r="I28" s="44">
        <v>0</v>
      </c>
      <c r="J28" s="44">
        <f t="shared" si="4"/>
        <v>0</v>
      </c>
      <c r="K28" s="46">
        <v>0</v>
      </c>
      <c r="L28" s="46">
        <v>0</v>
      </c>
      <c r="M28" s="44">
        <v>0</v>
      </c>
      <c r="N28" s="44">
        <f t="shared" si="5"/>
        <v>0</v>
      </c>
      <c r="O28" s="44">
        <f t="shared" si="2"/>
        <v>385.10700000000003</v>
      </c>
      <c r="P28" s="44">
        <f t="shared" si="2"/>
        <v>385.10700000000003</v>
      </c>
      <c r="Q28" s="44">
        <v>0</v>
      </c>
      <c r="R28" s="44">
        <f t="shared" si="6"/>
        <v>770.21400000000006</v>
      </c>
    </row>
    <row r="29" spans="1:18" s="33" customFormat="1" ht="45" x14ac:dyDescent="0.25">
      <c r="A29" s="516"/>
      <c r="B29" s="86" t="s">
        <v>344</v>
      </c>
      <c r="C29" s="46">
        <v>384.99400000000003</v>
      </c>
      <c r="D29" s="46">
        <v>384.99400000000003</v>
      </c>
      <c r="E29" s="44">
        <v>0</v>
      </c>
      <c r="F29" s="44">
        <f t="shared" si="3"/>
        <v>769.98800000000006</v>
      </c>
      <c r="G29" s="46">
        <v>0</v>
      </c>
      <c r="H29" s="46">
        <v>0</v>
      </c>
      <c r="I29" s="44">
        <v>0</v>
      </c>
      <c r="J29" s="44">
        <f>G29+H29</f>
        <v>0</v>
      </c>
      <c r="K29" s="46">
        <v>0</v>
      </c>
      <c r="L29" s="46">
        <v>0</v>
      </c>
      <c r="M29" s="44">
        <v>0</v>
      </c>
      <c r="N29" s="44">
        <f>K29+L29</f>
        <v>0</v>
      </c>
      <c r="O29" s="44">
        <f>C29+G29+K29</f>
        <v>384.99400000000003</v>
      </c>
      <c r="P29" s="44">
        <f>D29+H29+L29</f>
        <v>384.99400000000003</v>
      </c>
      <c r="Q29" s="44">
        <v>0</v>
      </c>
      <c r="R29" s="44">
        <f>F29+J29+N29</f>
        <v>769.98800000000006</v>
      </c>
    </row>
    <row r="30" spans="1:18" s="33" customFormat="1" ht="30" x14ac:dyDescent="0.25">
      <c r="A30" s="120" t="s">
        <v>79</v>
      </c>
      <c r="B30" s="128" t="s">
        <v>313</v>
      </c>
      <c r="C30" s="53">
        <v>0</v>
      </c>
      <c r="D30" s="53">
        <v>0</v>
      </c>
      <c r="E30" s="53">
        <v>0</v>
      </c>
      <c r="F30" s="54">
        <f>SUM(C30:E30)</f>
        <v>0</v>
      </c>
      <c r="G30" s="54">
        <v>2834.2150000000001</v>
      </c>
      <c r="H30" s="54">
        <v>2834.2150000000001</v>
      </c>
      <c r="I30" s="54">
        <v>0</v>
      </c>
      <c r="J30" s="3">
        <f>G30+H30+I30</f>
        <v>5668.43</v>
      </c>
      <c r="K30" s="53">
        <v>4665.7849999999999</v>
      </c>
      <c r="L30" s="53">
        <v>4665.7849999999999</v>
      </c>
      <c r="M30" s="53">
        <v>0</v>
      </c>
      <c r="N30" s="3">
        <f>K30+L30+M30</f>
        <v>9331.57</v>
      </c>
      <c r="O30" s="3">
        <f>C30+G30+K30</f>
        <v>7500</v>
      </c>
      <c r="P30" s="3">
        <f>D30+H30+L30</f>
        <v>7500</v>
      </c>
      <c r="Q30" s="3">
        <f>E30+I30+M30</f>
        <v>0</v>
      </c>
      <c r="R30" s="55">
        <f>F30+J30+N30</f>
        <v>15000</v>
      </c>
    </row>
    <row r="31" spans="1:18" s="33" customFormat="1" ht="15.75" thickBot="1" x14ac:dyDescent="0.3">
      <c r="A31" s="517" t="s">
        <v>35</v>
      </c>
      <c r="B31" s="518"/>
      <c r="C31" s="101">
        <f>SUM(C12:C30)</f>
        <v>2842.2580000000003</v>
      </c>
      <c r="D31" s="101">
        <f t="shared" ref="D31:R31" si="7">SUM(D12:D30)</f>
        <v>2842.2580000000003</v>
      </c>
      <c r="E31" s="101">
        <f t="shared" si="7"/>
        <v>0</v>
      </c>
      <c r="F31" s="101">
        <f t="shared" si="7"/>
        <v>5684.5160000000005</v>
      </c>
      <c r="G31" s="101">
        <f t="shared" si="7"/>
        <v>12356.255000000001</v>
      </c>
      <c r="H31" s="101">
        <f t="shared" si="7"/>
        <v>12356.255000000001</v>
      </c>
      <c r="I31" s="101">
        <f t="shared" si="7"/>
        <v>0</v>
      </c>
      <c r="J31" s="101">
        <f t="shared" si="7"/>
        <v>24712.510000000002</v>
      </c>
      <c r="K31" s="101">
        <f t="shared" si="7"/>
        <v>11268.135000000002</v>
      </c>
      <c r="L31" s="101">
        <f t="shared" si="7"/>
        <v>11268.135000000002</v>
      </c>
      <c r="M31" s="101">
        <f t="shared" si="7"/>
        <v>0</v>
      </c>
      <c r="N31" s="101">
        <f t="shared" si="7"/>
        <v>22536.270000000004</v>
      </c>
      <c r="O31" s="101">
        <f t="shared" si="7"/>
        <v>26466.648000000001</v>
      </c>
      <c r="P31" s="101">
        <f t="shared" si="7"/>
        <v>26466.648000000001</v>
      </c>
      <c r="Q31" s="101">
        <f t="shared" si="7"/>
        <v>0</v>
      </c>
      <c r="R31" s="101">
        <f t="shared" si="7"/>
        <v>52933.296000000002</v>
      </c>
    </row>
    <row r="32" spans="1:18" s="33" customFormat="1" ht="34.5" customHeight="1" x14ac:dyDescent="0.25">
      <c r="A32" s="519" t="s">
        <v>281</v>
      </c>
      <c r="B32" s="520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204"/>
      <c r="Q32" s="205"/>
      <c r="R32" s="206"/>
    </row>
    <row r="33" spans="1:18" s="33" customFormat="1" ht="67.5" customHeight="1" x14ac:dyDescent="0.25">
      <c r="A33" s="99" t="s">
        <v>72</v>
      </c>
      <c r="B33" s="86" t="s">
        <v>282</v>
      </c>
      <c r="C33" s="124">
        <v>0</v>
      </c>
      <c r="D33" s="124">
        <v>0</v>
      </c>
      <c r="E33" s="124">
        <v>0</v>
      </c>
      <c r="F33" s="124">
        <f>C33+D33</f>
        <v>0</v>
      </c>
      <c r="G33" s="124">
        <v>0</v>
      </c>
      <c r="H33" s="124">
        <v>0</v>
      </c>
      <c r="I33" s="124">
        <v>0</v>
      </c>
      <c r="J33" s="124">
        <f>G33+H33</f>
        <v>0</v>
      </c>
      <c r="K33" s="124">
        <v>6806.5649999999996</v>
      </c>
      <c r="L33" s="124">
        <v>6806.5649999999996</v>
      </c>
      <c r="M33" s="124">
        <v>0</v>
      </c>
      <c r="N33" s="124">
        <f>K33+L33</f>
        <v>13613.13</v>
      </c>
      <c r="O33" s="207">
        <f>G33+K33+C33</f>
        <v>6806.5649999999996</v>
      </c>
      <c r="P33" s="207">
        <f>H33+L33+D33</f>
        <v>6806.5649999999996</v>
      </c>
      <c r="Q33" s="207">
        <v>0</v>
      </c>
      <c r="R33" s="207">
        <f>J33+N33+F33</f>
        <v>13613.13</v>
      </c>
    </row>
    <row r="34" spans="1:18" s="33" customFormat="1" ht="63.75" customHeight="1" x14ac:dyDescent="0.25">
      <c r="A34" s="100" t="s">
        <v>75</v>
      </c>
      <c r="B34" s="86" t="s">
        <v>283</v>
      </c>
      <c r="C34" s="46">
        <v>3089.7350000000001</v>
      </c>
      <c r="D34" s="46">
        <v>3089.7350000000001</v>
      </c>
      <c r="E34" s="46">
        <v>0</v>
      </c>
      <c r="F34" s="46">
        <f>C34+D34</f>
        <v>6179.47</v>
      </c>
      <c r="G34" s="46">
        <v>0</v>
      </c>
      <c r="H34" s="46">
        <v>0</v>
      </c>
      <c r="I34" s="46">
        <v>0</v>
      </c>
      <c r="J34" s="46">
        <f>G34+H34</f>
        <v>0</v>
      </c>
      <c r="K34" s="46">
        <v>0</v>
      </c>
      <c r="L34" s="46">
        <v>0</v>
      </c>
      <c r="M34" s="46">
        <v>0</v>
      </c>
      <c r="N34" s="46">
        <f>K34+L34</f>
        <v>0</v>
      </c>
      <c r="O34" s="46">
        <f>G34+K34+C34</f>
        <v>3089.7350000000001</v>
      </c>
      <c r="P34" s="46">
        <f>H34+L34+D34</f>
        <v>3089.7350000000001</v>
      </c>
      <c r="Q34" s="46">
        <v>0</v>
      </c>
      <c r="R34" s="46">
        <f>J34+N34+F34</f>
        <v>6179.47</v>
      </c>
    </row>
    <row r="35" spans="1:18" s="33" customFormat="1" ht="23.25" customHeight="1" thickBot="1" x14ac:dyDescent="0.3">
      <c r="A35" s="517" t="s">
        <v>35</v>
      </c>
      <c r="B35" s="518"/>
      <c r="C35" s="101">
        <f t="shared" ref="C35:R35" si="8">C34+C33</f>
        <v>3089.7350000000001</v>
      </c>
      <c r="D35" s="101">
        <f t="shared" si="8"/>
        <v>3089.7350000000001</v>
      </c>
      <c r="E35" s="101">
        <f t="shared" si="8"/>
        <v>0</v>
      </c>
      <c r="F35" s="101">
        <f t="shared" si="8"/>
        <v>6179.47</v>
      </c>
      <c r="G35" s="101">
        <f t="shared" si="8"/>
        <v>0</v>
      </c>
      <c r="H35" s="101">
        <f t="shared" si="8"/>
        <v>0</v>
      </c>
      <c r="I35" s="101">
        <f t="shared" si="8"/>
        <v>0</v>
      </c>
      <c r="J35" s="101">
        <f t="shared" si="8"/>
        <v>0</v>
      </c>
      <c r="K35" s="101">
        <f t="shared" si="8"/>
        <v>6806.5649999999996</v>
      </c>
      <c r="L35" s="101">
        <f t="shared" si="8"/>
        <v>6806.5649999999996</v>
      </c>
      <c r="M35" s="101">
        <f t="shared" si="8"/>
        <v>0</v>
      </c>
      <c r="N35" s="101">
        <f t="shared" si="8"/>
        <v>13613.13</v>
      </c>
      <c r="O35" s="101">
        <f t="shared" si="8"/>
        <v>9896.2999999999993</v>
      </c>
      <c r="P35" s="101">
        <f t="shared" si="8"/>
        <v>9896.2999999999993</v>
      </c>
      <c r="Q35" s="101">
        <f t="shared" si="8"/>
        <v>0</v>
      </c>
      <c r="R35" s="101">
        <f t="shared" si="8"/>
        <v>19792.599999999999</v>
      </c>
    </row>
    <row r="36" spans="1:18" s="33" customFormat="1" ht="35.25" customHeight="1" x14ac:dyDescent="0.25">
      <c r="A36" s="519" t="s">
        <v>357</v>
      </c>
      <c r="B36" s="520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204"/>
      <c r="Q36" s="205"/>
      <c r="R36" s="206"/>
    </row>
    <row r="37" spans="1:18" s="33" customFormat="1" ht="60" x14ac:dyDescent="0.25">
      <c r="A37" s="524" t="s">
        <v>81</v>
      </c>
      <c r="B37" s="102" t="s">
        <v>320</v>
      </c>
      <c r="C37" s="46">
        <v>0</v>
      </c>
      <c r="D37" s="46">
        <v>0</v>
      </c>
      <c r="E37" s="46">
        <v>0</v>
      </c>
      <c r="F37" s="46">
        <f t="shared" ref="F37:F42" si="9">C37+D37</f>
        <v>0</v>
      </c>
      <c r="G37" s="46">
        <v>3125.1869999999999</v>
      </c>
      <c r="H37" s="46">
        <v>3125.1869999999999</v>
      </c>
      <c r="I37" s="46">
        <v>0</v>
      </c>
      <c r="J37" s="46">
        <f t="shared" ref="J37:J42" si="10">G37+H37</f>
        <v>6250.3739999999998</v>
      </c>
      <c r="K37" s="46">
        <v>0</v>
      </c>
      <c r="L37" s="46">
        <v>0</v>
      </c>
      <c r="M37" s="46">
        <v>0</v>
      </c>
      <c r="N37" s="46">
        <f t="shared" ref="N37:N42" si="11">K37+L37</f>
        <v>0</v>
      </c>
      <c r="O37" s="46">
        <f t="shared" ref="O37:R43" si="12">G37+K37+C37</f>
        <v>3125.1869999999999</v>
      </c>
      <c r="P37" s="46">
        <f t="shared" si="12"/>
        <v>3125.1869999999999</v>
      </c>
      <c r="Q37" s="46">
        <f t="shared" si="12"/>
        <v>0</v>
      </c>
      <c r="R37" s="46">
        <f t="shared" si="12"/>
        <v>6250.3739999999998</v>
      </c>
    </row>
    <row r="38" spans="1:18" s="33" customFormat="1" ht="45" x14ac:dyDescent="0.25">
      <c r="A38" s="525"/>
      <c r="B38" s="103" t="s">
        <v>319</v>
      </c>
      <c r="C38" s="91">
        <v>3272.6669999999999</v>
      </c>
      <c r="D38" s="91">
        <v>3272.6669999999999</v>
      </c>
      <c r="E38" s="91">
        <v>0</v>
      </c>
      <c r="F38" s="46">
        <f t="shared" si="9"/>
        <v>6545.3339999999998</v>
      </c>
      <c r="G38" s="91">
        <v>0</v>
      </c>
      <c r="H38" s="91">
        <v>0</v>
      </c>
      <c r="I38" s="91">
        <v>0</v>
      </c>
      <c r="J38" s="46">
        <f t="shared" si="10"/>
        <v>0</v>
      </c>
      <c r="K38" s="46">
        <v>0</v>
      </c>
      <c r="L38" s="46">
        <v>0</v>
      </c>
      <c r="M38" s="46">
        <v>0</v>
      </c>
      <c r="N38" s="46">
        <f t="shared" si="11"/>
        <v>0</v>
      </c>
      <c r="O38" s="46">
        <f t="shared" si="12"/>
        <v>3272.6669999999999</v>
      </c>
      <c r="P38" s="46">
        <f t="shared" si="12"/>
        <v>3272.6669999999999</v>
      </c>
      <c r="Q38" s="46">
        <f t="shared" si="12"/>
        <v>0</v>
      </c>
      <c r="R38" s="46">
        <f t="shared" si="12"/>
        <v>6545.3339999999998</v>
      </c>
    </row>
    <row r="39" spans="1:18" s="33" customFormat="1" ht="30" x14ac:dyDescent="0.25">
      <c r="A39" s="524" t="s">
        <v>78</v>
      </c>
      <c r="B39" s="103" t="s">
        <v>295</v>
      </c>
      <c r="C39" s="91">
        <v>856.99099999999999</v>
      </c>
      <c r="D39" s="91">
        <v>856.99099999999999</v>
      </c>
      <c r="E39" s="91">
        <v>0</v>
      </c>
      <c r="F39" s="46">
        <f t="shared" si="9"/>
        <v>1713.982</v>
      </c>
      <c r="G39" s="91">
        <v>0</v>
      </c>
      <c r="H39" s="91">
        <v>0</v>
      </c>
      <c r="I39" s="91">
        <v>0</v>
      </c>
      <c r="J39" s="46">
        <f t="shared" si="10"/>
        <v>0</v>
      </c>
      <c r="K39" s="46">
        <v>0</v>
      </c>
      <c r="L39" s="46">
        <v>0</v>
      </c>
      <c r="M39" s="46">
        <v>0</v>
      </c>
      <c r="N39" s="46">
        <f t="shared" si="11"/>
        <v>0</v>
      </c>
      <c r="O39" s="46">
        <f t="shared" si="12"/>
        <v>856.99099999999999</v>
      </c>
      <c r="P39" s="46">
        <f t="shared" si="12"/>
        <v>856.99099999999999</v>
      </c>
      <c r="Q39" s="46">
        <f t="shared" si="12"/>
        <v>0</v>
      </c>
      <c r="R39" s="46">
        <f t="shared" si="12"/>
        <v>1713.982</v>
      </c>
    </row>
    <row r="40" spans="1:18" s="33" customFormat="1" ht="45" x14ac:dyDescent="0.25">
      <c r="A40" s="540"/>
      <c r="B40" s="102" t="s">
        <v>296</v>
      </c>
      <c r="C40" s="91">
        <v>378.45699999999999</v>
      </c>
      <c r="D40" s="91">
        <v>378.45699999999999</v>
      </c>
      <c r="E40" s="91">
        <v>0</v>
      </c>
      <c r="F40" s="46">
        <f t="shared" si="9"/>
        <v>756.91399999999999</v>
      </c>
      <c r="G40" s="91">
        <v>0</v>
      </c>
      <c r="H40" s="91">
        <v>0</v>
      </c>
      <c r="I40" s="91">
        <v>0</v>
      </c>
      <c r="J40" s="46">
        <f t="shared" si="10"/>
        <v>0</v>
      </c>
      <c r="K40" s="46">
        <v>0</v>
      </c>
      <c r="L40" s="46">
        <v>0</v>
      </c>
      <c r="M40" s="46">
        <v>0</v>
      </c>
      <c r="N40" s="46">
        <f t="shared" si="11"/>
        <v>0</v>
      </c>
      <c r="O40" s="46">
        <f t="shared" ref="O40:R41" si="13">G40+K40+C40</f>
        <v>378.45699999999999</v>
      </c>
      <c r="P40" s="46">
        <f t="shared" si="13"/>
        <v>378.45699999999999</v>
      </c>
      <c r="Q40" s="46">
        <f t="shared" si="13"/>
        <v>0</v>
      </c>
      <c r="R40" s="46">
        <f t="shared" si="13"/>
        <v>756.91399999999999</v>
      </c>
    </row>
    <row r="41" spans="1:18" s="33" customFormat="1" ht="45" x14ac:dyDescent="0.25">
      <c r="A41" s="525"/>
      <c r="B41" s="102" t="s">
        <v>297</v>
      </c>
      <c r="C41" s="46">
        <v>227.85</v>
      </c>
      <c r="D41" s="46">
        <v>227.85</v>
      </c>
      <c r="E41" s="46">
        <v>0</v>
      </c>
      <c r="F41" s="46">
        <f t="shared" si="9"/>
        <v>455.7</v>
      </c>
      <c r="G41" s="91">
        <v>0</v>
      </c>
      <c r="H41" s="91">
        <v>0</v>
      </c>
      <c r="I41" s="91">
        <v>0</v>
      </c>
      <c r="J41" s="46">
        <f t="shared" si="10"/>
        <v>0</v>
      </c>
      <c r="K41" s="46">
        <v>0</v>
      </c>
      <c r="L41" s="46">
        <v>0</v>
      </c>
      <c r="M41" s="46">
        <v>0</v>
      </c>
      <c r="N41" s="46">
        <f t="shared" si="11"/>
        <v>0</v>
      </c>
      <c r="O41" s="46">
        <f t="shared" si="13"/>
        <v>227.85</v>
      </c>
      <c r="P41" s="46">
        <f t="shared" si="13"/>
        <v>227.85</v>
      </c>
      <c r="Q41" s="46">
        <f t="shared" si="13"/>
        <v>0</v>
      </c>
      <c r="R41" s="46">
        <f t="shared" si="13"/>
        <v>455.7</v>
      </c>
    </row>
    <row r="42" spans="1:18" s="33" customFormat="1" ht="80.25" customHeight="1" x14ac:dyDescent="0.25">
      <c r="A42" s="122" t="s">
        <v>72</v>
      </c>
      <c r="B42" s="20" t="s">
        <v>327</v>
      </c>
      <c r="C42" s="44">
        <v>7406.7420000000002</v>
      </c>
      <c r="D42" s="44">
        <v>7406.7420000000002</v>
      </c>
      <c r="E42" s="44">
        <v>0</v>
      </c>
      <c r="F42" s="44">
        <f t="shared" si="9"/>
        <v>14813.484</v>
      </c>
      <c r="G42" s="91">
        <v>2593.2579999999998</v>
      </c>
      <c r="H42" s="91">
        <v>2593.2579999999998</v>
      </c>
      <c r="I42" s="91">
        <v>0</v>
      </c>
      <c r="J42" s="46">
        <f t="shared" si="10"/>
        <v>5186.5159999999996</v>
      </c>
      <c r="K42" s="46">
        <v>0</v>
      </c>
      <c r="L42" s="46">
        <v>0</v>
      </c>
      <c r="M42" s="46">
        <v>0</v>
      </c>
      <c r="N42" s="46">
        <f t="shared" si="11"/>
        <v>0</v>
      </c>
      <c r="O42" s="46">
        <f t="shared" si="12"/>
        <v>10000</v>
      </c>
      <c r="P42" s="46">
        <f t="shared" si="12"/>
        <v>10000</v>
      </c>
      <c r="Q42" s="46">
        <f t="shared" si="12"/>
        <v>0</v>
      </c>
      <c r="R42" s="46">
        <f t="shared" si="12"/>
        <v>20000</v>
      </c>
    </row>
    <row r="43" spans="1:18" ht="23.25" customHeight="1" thickBot="1" x14ac:dyDescent="0.3">
      <c r="A43" s="485" t="s">
        <v>35</v>
      </c>
      <c r="B43" s="486"/>
      <c r="C43" s="29">
        <f>SUM(C37:C42)</f>
        <v>12142.707</v>
      </c>
      <c r="D43" s="29">
        <f t="shared" ref="D43:N43" si="14">SUM(D37:D42)</f>
        <v>12142.707</v>
      </c>
      <c r="E43" s="29">
        <f t="shared" si="14"/>
        <v>0</v>
      </c>
      <c r="F43" s="29">
        <f t="shared" si="14"/>
        <v>24285.414000000001</v>
      </c>
      <c r="G43" s="29">
        <f t="shared" si="14"/>
        <v>5718.4449999999997</v>
      </c>
      <c r="H43" s="29">
        <f t="shared" si="14"/>
        <v>5718.4449999999997</v>
      </c>
      <c r="I43" s="29">
        <f t="shared" si="14"/>
        <v>0</v>
      </c>
      <c r="J43" s="29">
        <f t="shared" si="14"/>
        <v>11436.89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3">
        <f t="shared" si="12"/>
        <v>17861.152000000002</v>
      </c>
      <c r="P43" s="3">
        <f t="shared" si="12"/>
        <v>17861.152000000002</v>
      </c>
      <c r="Q43" s="3">
        <f t="shared" si="12"/>
        <v>0</v>
      </c>
      <c r="R43" s="3">
        <f t="shared" si="12"/>
        <v>35722.304000000004</v>
      </c>
    </row>
    <row r="44" spans="1:18" ht="29.25" customHeight="1" x14ac:dyDescent="0.25">
      <c r="A44" s="545" t="s">
        <v>29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7"/>
    </row>
    <row r="45" spans="1:18" s="33" customFormat="1" ht="30" customHeight="1" x14ac:dyDescent="0.25">
      <c r="A45" s="548" t="s">
        <v>56</v>
      </c>
      <c r="B45" s="549"/>
      <c r="C45" s="209">
        <f>C59+C49+C52+C55</f>
        <v>8327.5159999999996</v>
      </c>
      <c r="D45" s="209">
        <f t="shared" ref="D45:R45" si="15">D59+D49+D52+D55</f>
        <v>268914.94599999994</v>
      </c>
      <c r="E45" s="209">
        <f t="shared" si="15"/>
        <v>59640.735000000001</v>
      </c>
      <c r="F45" s="209">
        <f t="shared" si="15"/>
        <v>336883.19699999993</v>
      </c>
      <c r="G45" s="209">
        <f t="shared" si="15"/>
        <v>0</v>
      </c>
      <c r="H45" s="209">
        <f t="shared" si="15"/>
        <v>16839.400000000001</v>
      </c>
      <c r="I45" s="209">
        <f t="shared" si="15"/>
        <v>0</v>
      </c>
      <c r="J45" s="209">
        <f t="shared" si="15"/>
        <v>16839.400000000001</v>
      </c>
      <c r="K45" s="209">
        <f t="shared" si="15"/>
        <v>87.176000000000002</v>
      </c>
      <c r="L45" s="209">
        <f t="shared" si="15"/>
        <v>261.52699999999999</v>
      </c>
      <c r="M45" s="209">
        <f t="shared" si="15"/>
        <v>784.58100000000002</v>
      </c>
      <c r="N45" s="209">
        <f t="shared" si="15"/>
        <v>1133.2840000000001</v>
      </c>
      <c r="O45" s="209">
        <f t="shared" si="15"/>
        <v>8414.6919999999991</v>
      </c>
      <c r="P45" s="209">
        <f t="shared" si="15"/>
        <v>286015.87299999996</v>
      </c>
      <c r="Q45" s="209">
        <f t="shared" si="15"/>
        <v>60425.315999999999</v>
      </c>
      <c r="R45" s="209">
        <f t="shared" si="15"/>
        <v>354855.88099999999</v>
      </c>
    </row>
    <row r="46" spans="1:18" ht="48" customHeight="1" x14ac:dyDescent="0.25">
      <c r="A46" s="550" t="s">
        <v>84</v>
      </c>
      <c r="B46" s="55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11"/>
      <c r="R46" s="211"/>
    </row>
    <row r="47" spans="1:18" ht="73.5" customHeight="1" x14ac:dyDescent="0.25">
      <c r="A47" s="544" t="s">
        <v>81</v>
      </c>
      <c r="B47" s="20" t="s">
        <v>324</v>
      </c>
      <c r="C47" s="3">
        <v>980</v>
      </c>
      <c r="D47" s="3">
        <v>263690.09999999998</v>
      </c>
      <c r="E47" s="3">
        <v>0</v>
      </c>
      <c r="F47" s="3">
        <f>C47+D47</f>
        <v>264670.09999999998</v>
      </c>
      <c r="G47" s="3">
        <v>0</v>
      </c>
      <c r="H47" s="3">
        <v>0</v>
      </c>
      <c r="I47" s="3">
        <v>0</v>
      </c>
      <c r="J47" s="3">
        <f>G47+H47</f>
        <v>0</v>
      </c>
      <c r="K47" s="3">
        <v>0</v>
      </c>
      <c r="L47" s="3">
        <v>0</v>
      </c>
      <c r="M47" s="3">
        <v>0</v>
      </c>
      <c r="N47" s="3">
        <v>0</v>
      </c>
      <c r="O47" s="3">
        <f>C47+G47</f>
        <v>980</v>
      </c>
      <c r="P47" s="3">
        <f>D47+H47</f>
        <v>263690.09999999998</v>
      </c>
      <c r="Q47" s="3">
        <f>E47+I47</f>
        <v>0</v>
      </c>
      <c r="R47" s="3">
        <f>F47+J47</f>
        <v>264670.09999999998</v>
      </c>
    </row>
    <row r="48" spans="1:18" ht="14.25" customHeight="1" x14ac:dyDescent="0.25">
      <c r="A48" s="544"/>
      <c r="B48" s="208" t="s">
        <v>322</v>
      </c>
      <c r="C48" s="212">
        <v>0</v>
      </c>
      <c r="D48" s="212">
        <v>18762.7</v>
      </c>
      <c r="E48" s="212">
        <v>0</v>
      </c>
      <c r="F48" s="212">
        <f>C48+D48</f>
        <v>18762.7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thickBot="1" x14ac:dyDescent="0.3">
      <c r="A49" s="554" t="s">
        <v>35</v>
      </c>
      <c r="B49" s="554"/>
      <c r="C49" s="3">
        <f>SUM(C47)</f>
        <v>980</v>
      </c>
      <c r="D49" s="3">
        <f t="shared" ref="D49:R49" si="16">SUM(D47)</f>
        <v>263690.09999999998</v>
      </c>
      <c r="E49" s="3">
        <f t="shared" si="16"/>
        <v>0</v>
      </c>
      <c r="F49" s="3">
        <f t="shared" si="16"/>
        <v>264670.09999999998</v>
      </c>
      <c r="G49" s="3">
        <f t="shared" si="16"/>
        <v>0</v>
      </c>
      <c r="H49" s="3">
        <f t="shared" si="16"/>
        <v>0</v>
      </c>
      <c r="I49" s="3">
        <f t="shared" si="16"/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980</v>
      </c>
      <c r="P49" s="3">
        <f t="shared" si="16"/>
        <v>263690.09999999998</v>
      </c>
      <c r="Q49" s="3">
        <f t="shared" si="16"/>
        <v>0</v>
      </c>
      <c r="R49" s="3">
        <f t="shared" si="16"/>
        <v>264670.09999999998</v>
      </c>
    </row>
    <row r="50" spans="1:18" x14ac:dyDescent="0.25">
      <c r="A50" s="487" t="s">
        <v>328</v>
      </c>
      <c r="B50" s="48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1"/>
      <c r="Q50" s="112"/>
      <c r="R50" s="113"/>
    </row>
    <row r="51" spans="1:18" ht="60.75" customHeight="1" x14ac:dyDescent="0.25">
      <c r="A51" s="125" t="s">
        <v>81</v>
      </c>
      <c r="B51" s="121" t="s">
        <v>291</v>
      </c>
      <c r="C51" s="3">
        <v>6765.5</v>
      </c>
      <c r="D51" s="3">
        <v>3477.6</v>
      </c>
      <c r="E51" s="3">
        <v>54917.5</v>
      </c>
      <c r="F51" s="3">
        <f>C51+D51+E51</f>
        <v>65160.6</v>
      </c>
      <c r="G51" s="3">
        <v>0</v>
      </c>
      <c r="H51" s="3">
        <v>16839.400000000001</v>
      </c>
      <c r="I51" s="3">
        <v>0</v>
      </c>
      <c r="J51" s="3">
        <f>G51+H51+I51</f>
        <v>16839.400000000001</v>
      </c>
      <c r="K51" s="3">
        <v>0</v>
      </c>
      <c r="L51" s="3">
        <v>0</v>
      </c>
      <c r="M51" s="3">
        <v>0</v>
      </c>
      <c r="N51" s="3">
        <f>K51+L51+M51</f>
        <v>0</v>
      </c>
      <c r="O51" s="3">
        <f>C51+G51+K51</f>
        <v>6765.5</v>
      </c>
      <c r="P51" s="3">
        <f>D51+H51+L51</f>
        <v>20317</v>
      </c>
      <c r="Q51" s="3">
        <f>E51+I51+M51</f>
        <v>54917.5</v>
      </c>
      <c r="R51" s="55">
        <f>F51+J51+N51</f>
        <v>82000</v>
      </c>
    </row>
    <row r="52" spans="1:18" ht="15.75" thickBot="1" x14ac:dyDescent="0.3">
      <c r="A52" s="485" t="s">
        <v>35</v>
      </c>
      <c r="B52" s="486"/>
      <c r="C52" s="29">
        <f t="shared" ref="C52:R52" si="17">SUM(C51:C51)</f>
        <v>6765.5</v>
      </c>
      <c r="D52" s="29">
        <f t="shared" si="17"/>
        <v>3477.6</v>
      </c>
      <c r="E52" s="29">
        <f t="shared" si="17"/>
        <v>54917.5</v>
      </c>
      <c r="F52" s="29">
        <f t="shared" si="17"/>
        <v>65160.6</v>
      </c>
      <c r="G52" s="29">
        <f t="shared" si="17"/>
        <v>0</v>
      </c>
      <c r="H52" s="29">
        <f t="shared" si="17"/>
        <v>16839.400000000001</v>
      </c>
      <c r="I52" s="29">
        <f t="shared" si="17"/>
        <v>0</v>
      </c>
      <c r="J52" s="29">
        <f t="shared" si="17"/>
        <v>16839.400000000001</v>
      </c>
      <c r="K52" s="29">
        <f t="shared" si="17"/>
        <v>0</v>
      </c>
      <c r="L52" s="29">
        <f t="shared" si="17"/>
        <v>0</v>
      </c>
      <c r="M52" s="29">
        <f t="shared" si="17"/>
        <v>0</v>
      </c>
      <c r="N52" s="29">
        <f t="shared" si="17"/>
        <v>0</v>
      </c>
      <c r="O52" s="29">
        <f t="shared" si="17"/>
        <v>6765.5</v>
      </c>
      <c r="P52" s="29">
        <f t="shared" si="17"/>
        <v>20317</v>
      </c>
      <c r="Q52" s="29">
        <f t="shared" si="17"/>
        <v>54917.5</v>
      </c>
      <c r="R52" s="29">
        <f t="shared" si="17"/>
        <v>82000</v>
      </c>
    </row>
    <row r="53" spans="1:18" x14ac:dyDescent="0.25">
      <c r="A53" s="487" t="s">
        <v>329</v>
      </c>
      <c r="B53" s="48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00"/>
      <c r="Q53" s="201"/>
      <c r="R53" s="202"/>
    </row>
    <row r="54" spans="1:18" ht="45" x14ac:dyDescent="0.25">
      <c r="A54" s="126" t="s">
        <v>122</v>
      </c>
      <c r="B54" s="20" t="s">
        <v>321</v>
      </c>
      <c r="C54" s="54">
        <v>420.8</v>
      </c>
      <c r="D54" s="54">
        <v>1263.5999999999999</v>
      </c>
      <c r="E54" s="54">
        <v>3415.6</v>
      </c>
      <c r="F54" s="54">
        <f>SUM(C54:E54)</f>
        <v>5100</v>
      </c>
      <c r="G54" s="53">
        <v>0</v>
      </c>
      <c r="H54" s="53">
        <v>0</v>
      </c>
      <c r="I54" s="53">
        <v>0</v>
      </c>
      <c r="J54" s="3">
        <f>G54+H54+I54</f>
        <v>0</v>
      </c>
      <c r="K54" s="53">
        <v>0</v>
      </c>
      <c r="L54" s="53">
        <v>0</v>
      </c>
      <c r="M54" s="53">
        <v>0</v>
      </c>
      <c r="N54" s="3">
        <f>K54+L54+M54</f>
        <v>0</v>
      </c>
      <c r="O54" s="3">
        <f>C54+G54+K54</f>
        <v>420.8</v>
      </c>
      <c r="P54" s="3">
        <f>D54+H54+L54</f>
        <v>1263.5999999999999</v>
      </c>
      <c r="Q54" s="3">
        <f>E54+I54+M54</f>
        <v>3415.6</v>
      </c>
      <c r="R54" s="55">
        <f>F54+J54+N54</f>
        <v>5100</v>
      </c>
    </row>
    <row r="55" spans="1:18" ht="15.75" thickBot="1" x14ac:dyDescent="0.3">
      <c r="A55" s="485" t="s">
        <v>35</v>
      </c>
      <c r="B55" s="486"/>
      <c r="C55" s="29">
        <f t="shared" ref="C55:R55" si="18">SUM(C54:C54)</f>
        <v>420.8</v>
      </c>
      <c r="D55" s="29">
        <f t="shared" si="18"/>
        <v>1263.5999999999999</v>
      </c>
      <c r="E55" s="29">
        <f t="shared" si="18"/>
        <v>3415.6</v>
      </c>
      <c r="F55" s="29">
        <f t="shared" si="18"/>
        <v>5100</v>
      </c>
      <c r="G55" s="29">
        <f t="shared" si="18"/>
        <v>0</v>
      </c>
      <c r="H55" s="29">
        <f t="shared" si="18"/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420.8</v>
      </c>
      <c r="P55" s="29">
        <f t="shared" si="18"/>
        <v>1263.5999999999999</v>
      </c>
      <c r="Q55" s="29">
        <f t="shared" si="18"/>
        <v>3415.6</v>
      </c>
      <c r="R55" s="56">
        <f t="shared" si="18"/>
        <v>5100</v>
      </c>
    </row>
    <row r="56" spans="1:18" ht="33.75" customHeight="1" x14ac:dyDescent="0.25">
      <c r="A56" s="487" t="s">
        <v>330</v>
      </c>
      <c r="B56" s="488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00"/>
      <c r="Q56" s="201"/>
      <c r="R56" s="202"/>
    </row>
    <row r="57" spans="1:18" ht="48.75" customHeight="1" x14ac:dyDescent="0.25">
      <c r="A57" s="213" t="s">
        <v>78</v>
      </c>
      <c r="B57" s="555" t="s">
        <v>326</v>
      </c>
      <c r="C57" s="54">
        <v>161.21600000000001</v>
      </c>
      <c r="D57" s="54">
        <v>483.64600000000002</v>
      </c>
      <c r="E57" s="54">
        <v>1307.635</v>
      </c>
      <c r="F57" s="54">
        <f>SUM(C57:E57)</f>
        <v>1952.4970000000001</v>
      </c>
      <c r="G57" s="53">
        <v>0</v>
      </c>
      <c r="H57" s="53">
        <v>0</v>
      </c>
      <c r="I57" s="53">
        <v>0</v>
      </c>
      <c r="J57" s="3">
        <f>G57+H57+I57</f>
        <v>0</v>
      </c>
      <c r="K57" s="53">
        <v>0</v>
      </c>
      <c r="L57" s="53">
        <v>0</v>
      </c>
      <c r="M57" s="53">
        <v>0</v>
      </c>
      <c r="N57" s="3">
        <f>K57+L57+M57</f>
        <v>0</v>
      </c>
      <c r="O57" s="3">
        <f t="shared" ref="O57:R58" si="19">C57+G57+K57</f>
        <v>161.21600000000001</v>
      </c>
      <c r="P57" s="3">
        <f t="shared" si="19"/>
        <v>483.64600000000002</v>
      </c>
      <c r="Q57" s="3">
        <f t="shared" si="19"/>
        <v>1307.635</v>
      </c>
      <c r="R57" s="55">
        <f t="shared" si="19"/>
        <v>1952.4970000000001</v>
      </c>
    </row>
    <row r="58" spans="1:18" ht="30" x14ac:dyDescent="0.25">
      <c r="A58" s="213" t="s">
        <v>79</v>
      </c>
      <c r="B58" s="555"/>
      <c r="C58" s="54">
        <v>0</v>
      </c>
      <c r="D58" s="54">
        <v>0</v>
      </c>
      <c r="E58" s="54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>
        <v>87.176000000000002</v>
      </c>
      <c r="L58" s="53">
        <v>261.52699999999999</v>
      </c>
      <c r="M58" s="53">
        <v>784.58100000000002</v>
      </c>
      <c r="N58" s="3">
        <f>K58+L58+M58</f>
        <v>1133.2840000000001</v>
      </c>
      <c r="O58" s="3">
        <f t="shared" si="19"/>
        <v>87.176000000000002</v>
      </c>
      <c r="P58" s="3">
        <f t="shared" si="19"/>
        <v>261.52699999999999</v>
      </c>
      <c r="Q58" s="3">
        <f t="shared" si="19"/>
        <v>784.58100000000002</v>
      </c>
      <c r="R58" s="55">
        <f t="shared" si="19"/>
        <v>1133.2840000000001</v>
      </c>
    </row>
    <row r="59" spans="1:18" ht="15.75" thickBot="1" x14ac:dyDescent="0.3">
      <c r="A59" s="485" t="s">
        <v>35</v>
      </c>
      <c r="B59" s="486"/>
      <c r="C59" s="29">
        <f>SUM(C57:C58)</f>
        <v>161.21600000000001</v>
      </c>
      <c r="D59" s="29">
        <f t="shared" ref="D59:R59" si="20">SUM(D57:D58)</f>
        <v>483.64600000000002</v>
      </c>
      <c r="E59" s="29">
        <f t="shared" si="20"/>
        <v>1307.635</v>
      </c>
      <c r="F59" s="29">
        <f t="shared" si="20"/>
        <v>1952.4970000000001</v>
      </c>
      <c r="G59" s="29">
        <f t="shared" si="20"/>
        <v>0</v>
      </c>
      <c r="H59" s="29">
        <f t="shared" si="20"/>
        <v>0</v>
      </c>
      <c r="I59" s="29">
        <f t="shared" si="20"/>
        <v>0</v>
      </c>
      <c r="J59" s="29">
        <f t="shared" si="20"/>
        <v>0</v>
      </c>
      <c r="K59" s="29">
        <f t="shared" si="20"/>
        <v>87.176000000000002</v>
      </c>
      <c r="L59" s="29">
        <f t="shared" si="20"/>
        <v>261.52699999999999</v>
      </c>
      <c r="M59" s="29">
        <f t="shared" si="20"/>
        <v>784.58100000000002</v>
      </c>
      <c r="N59" s="29">
        <f t="shared" si="20"/>
        <v>1133.2840000000001</v>
      </c>
      <c r="O59" s="29">
        <f t="shared" si="20"/>
        <v>248.392</v>
      </c>
      <c r="P59" s="29">
        <f t="shared" si="20"/>
        <v>745.173</v>
      </c>
      <c r="Q59" s="29">
        <f t="shared" si="20"/>
        <v>2092.2159999999999</v>
      </c>
      <c r="R59" s="29">
        <f t="shared" si="20"/>
        <v>3085.7809999999999</v>
      </c>
    </row>
    <row r="60" spans="1:18" ht="27" customHeight="1" x14ac:dyDescent="0.25">
      <c r="A60" s="551" t="s">
        <v>30</v>
      </c>
      <c r="B60" s="552"/>
      <c r="C60" s="552"/>
      <c r="D60" s="552"/>
      <c r="E60" s="552"/>
      <c r="F60" s="552"/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3"/>
    </row>
    <row r="61" spans="1:18" s="33" customFormat="1" ht="33" customHeight="1" thickBot="1" x14ac:dyDescent="0.3">
      <c r="A61" s="514" t="s">
        <v>56</v>
      </c>
      <c r="B61" s="515"/>
      <c r="C61" s="31">
        <f>C97</f>
        <v>8735.8017499999987</v>
      </c>
      <c r="D61" s="31">
        <f t="shared" ref="D61:R61" si="21">D97</f>
        <v>78622.189700000003</v>
      </c>
      <c r="E61" s="31">
        <f t="shared" si="21"/>
        <v>0</v>
      </c>
      <c r="F61" s="31">
        <f t="shared" si="21"/>
        <v>87357.991450000001</v>
      </c>
      <c r="G61" s="31">
        <f t="shared" si="21"/>
        <v>1815.3959999999997</v>
      </c>
      <c r="H61" s="31">
        <f t="shared" si="21"/>
        <v>16338.561999999998</v>
      </c>
      <c r="I61" s="31">
        <f t="shared" si="21"/>
        <v>0</v>
      </c>
      <c r="J61" s="31">
        <f t="shared" si="21"/>
        <v>18153.957999999999</v>
      </c>
      <c r="K61" s="31">
        <f t="shared" si="21"/>
        <v>1815.3959999999997</v>
      </c>
      <c r="L61" s="31">
        <f t="shared" si="21"/>
        <v>16338.561999999998</v>
      </c>
      <c r="M61" s="31">
        <f t="shared" si="21"/>
        <v>0</v>
      </c>
      <c r="N61" s="31">
        <f t="shared" si="21"/>
        <v>18153.957999999999</v>
      </c>
      <c r="O61" s="31">
        <f t="shared" si="21"/>
        <v>9523.4747499999994</v>
      </c>
      <c r="P61" s="31">
        <f t="shared" si="21"/>
        <v>85711.252699999997</v>
      </c>
      <c r="Q61" s="31">
        <f t="shared" si="21"/>
        <v>0</v>
      </c>
      <c r="R61" s="31">
        <f t="shared" si="21"/>
        <v>95234.727450000006</v>
      </c>
    </row>
    <row r="62" spans="1:18" x14ac:dyDescent="0.25">
      <c r="A62" s="526" t="s">
        <v>38</v>
      </c>
      <c r="B62" s="5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08"/>
      <c r="Q62" s="109"/>
      <c r="R62" s="110"/>
    </row>
    <row r="63" spans="1:18" ht="28.5" customHeight="1" x14ac:dyDescent="0.25">
      <c r="A63" s="526" t="s">
        <v>87</v>
      </c>
      <c r="B63" s="5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8"/>
      <c r="Q63" s="109"/>
      <c r="R63" s="110"/>
    </row>
    <row r="64" spans="1:18" s="17" customFormat="1" ht="28.5" customHeight="1" x14ac:dyDescent="0.25">
      <c r="A64" s="530" t="s">
        <v>81</v>
      </c>
      <c r="B64" s="20" t="s">
        <v>98</v>
      </c>
      <c r="C64" s="38">
        <v>516.00900000000001</v>
      </c>
      <c r="D64" s="38">
        <v>4644.0829999999996</v>
      </c>
      <c r="E64" s="38">
        <v>0</v>
      </c>
      <c r="F64" s="123">
        <f t="shared" ref="F64:F72" si="22">C64+D64</f>
        <v>5160.0919999999996</v>
      </c>
      <c r="G64" s="45">
        <v>0</v>
      </c>
      <c r="H64" s="45">
        <v>0</v>
      </c>
      <c r="I64" s="38">
        <v>0</v>
      </c>
      <c r="J64" s="45">
        <v>0</v>
      </c>
      <c r="K64" s="45">
        <v>0</v>
      </c>
      <c r="L64" s="45">
        <v>0</v>
      </c>
      <c r="M64" s="38">
        <v>0</v>
      </c>
      <c r="N64" s="45">
        <v>0</v>
      </c>
      <c r="O64" s="44">
        <f t="shared" ref="O64:R96" si="23">C64+G64+K64</f>
        <v>516.00900000000001</v>
      </c>
      <c r="P64" s="44">
        <f t="shared" si="23"/>
        <v>4644.0829999999996</v>
      </c>
      <c r="Q64" s="44">
        <f t="shared" si="23"/>
        <v>0</v>
      </c>
      <c r="R64" s="44">
        <f t="shared" si="23"/>
        <v>5160.0919999999996</v>
      </c>
    </row>
    <row r="65" spans="1:18" s="17" customFormat="1" ht="28.5" customHeight="1" x14ac:dyDescent="0.25">
      <c r="A65" s="531"/>
      <c r="B65" s="20" t="s">
        <v>99</v>
      </c>
      <c r="C65" s="38">
        <v>198.87200000000001</v>
      </c>
      <c r="D65" s="38">
        <v>1789.8530000000001</v>
      </c>
      <c r="E65" s="38">
        <v>0</v>
      </c>
      <c r="F65" s="123">
        <f t="shared" si="22"/>
        <v>1988.7250000000001</v>
      </c>
      <c r="G65" s="45">
        <v>0</v>
      </c>
      <c r="H65" s="45">
        <v>0</v>
      </c>
      <c r="I65" s="38">
        <v>0</v>
      </c>
      <c r="J65" s="45">
        <v>0</v>
      </c>
      <c r="K65" s="45">
        <v>0</v>
      </c>
      <c r="L65" s="45">
        <v>0</v>
      </c>
      <c r="M65" s="38">
        <v>0</v>
      </c>
      <c r="N65" s="45">
        <v>0</v>
      </c>
      <c r="O65" s="44">
        <f t="shared" si="23"/>
        <v>198.87200000000001</v>
      </c>
      <c r="P65" s="44">
        <f t="shared" si="23"/>
        <v>1789.8530000000001</v>
      </c>
      <c r="Q65" s="44">
        <f t="shared" si="23"/>
        <v>0</v>
      </c>
      <c r="R65" s="44">
        <f t="shared" si="23"/>
        <v>1988.7250000000001</v>
      </c>
    </row>
    <row r="66" spans="1:18" s="17" customFormat="1" ht="28.5" customHeight="1" x14ac:dyDescent="0.25">
      <c r="A66" s="531"/>
      <c r="B66" s="20" t="s">
        <v>288</v>
      </c>
      <c r="C66" s="38">
        <v>1919.902</v>
      </c>
      <c r="D66" s="38">
        <v>17279.114000000001</v>
      </c>
      <c r="E66" s="38">
        <v>0</v>
      </c>
      <c r="F66" s="123">
        <f t="shared" si="22"/>
        <v>19199.016000000003</v>
      </c>
      <c r="G66" s="45"/>
      <c r="H66" s="45"/>
      <c r="I66" s="38"/>
      <c r="J66" s="45"/>
      <c r="K66" s="45"/>
      <c r="L66" s="45"/>
      <c r="M66" s="38"/>
      <c r="N66" s="45"/>
      <c r="O66" s="44"/>
      <c r="P66" s="44"/>
      <c r="Q66" s="44"/>
      <c r="R66" s="44"/>
    </row>
    <row r="67" spans="1:18" s="17" customFormat="1" ht="28.5" customHeight="1" x14ac:dyDescent="0.25">
      <c r="A67" s="531"/>
      <c r="B67" s="20" t="s">
        <v>289</v>
      </c>
      <c r="C67" s="38">
        <v>923.21699999999998</v>
      </c>
      <c r="D67" s="38">
        <v>8308.9470000000001</v>
      </c>
      <c r="E67" s="38">
        <v>0</v>
      </c>
      <c r="F67" s="123">
        <f t="shared" si="22"/>
        <v>9232.1640000000007</v>
      </c>
      <c r="G67" s="45"/>
      <c r="H67" s="45"/>
      <c r="I67" s="38"/>
      <c r="J67" s="45"/>
      <c r="K67" s="45"/>
      <c r="L67" s="45"/>
      <c r="M67" s="38"/>
      <c r="N67" s="45"/>
      <c r="O67" s="44"/>
      <c r="P67" s="44"/>
      <c r="Q67" s="44"/>
      <c r="R67" s="44"/>
    </row>
    <row r="68" spans="1:18" s="17" customFormat="1" ht="28.5" customHeight="1" x14ac:dyDescent="0.25">
      <c r="A68" s="532"/>
      <c r="B68" s="20" t="s">
        <v>96</v>
      </c>
      <c r="C68" s="38">
        <v>0</v>
      </c>
      <c r="D68" s="38">
        <v>0</v>
      </c>
      <c r="E68" s="38">
        <v>0</v>
      </c>
      <c r="F68" s="123">
        <f t="shared" si="22"/>
        <v>0</v>
      </c>
      <c r="G68" s="44">
        <f>C64+C65</f>
        <v>714.88100000000009</v>
      </c>
      <c r="H68" s="44">
        <f>D64+D65</f>
        <v>6433.9359999999997</v>
      </c>
      <c r="I68" s="44">
        <f>E64+E65</f>
        <v>0</v>
      </c>
      <c r="J68" s="44">
        <f>F64+F65</f>
        <v>7148.817</v>
      </c>
      <c r="K68" s="44">
        <f>G68</f>
        <v>714.88100000000009</v>
      </c>
      <c r="L68" s="44">
        <f>H68</f>
        <v>6433.9359999999997</v>
      </c>
      <c r="M68" s="44">
        <f>I68</f>
        <v>0</v>
      </c>
      <c r="N68" s="44">
        <f>J68</f>
        <v>7148.817</v>
      </c>
      <c r="O68" s="44">
        <f t="shared" si="23"/>
        <v>1429.7620000000002</v>
      </c>
      <c r="P68" s="44">
        <f t="shared" si="23"/>
        <v>12867.871999999999</v>
      </c>
      <c r="Q68" s="44">
        <f t="shared" si="23"/>
        <v>0</v>
      </c>
      <c r="R68" s="44">
        <f t="shared" si="23"/>
        <v>14297.634</v>
      </c>
    </row>
    <row r="69" spans="1:18" ht="30" x14ac:dyDescent="0.25">
      <c r="A69" s="511" t="s">
        <v>70</v>
      </c>
      <c r="B69" s="20" t="s">
        <v>71</v>
      </c>
      <c r="C69" s="44">
        <v>81.789000000000001</v>
      </c>
      <c r="D69" s="44">
        <v>736.101</v>
      </c>
      <c r="E69" s="44">
        <v>0</v>
      </c>
      <c r="F69" s="123">
        <f t="shared" si="22"/>
        <v>817.89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23"/>
        <v>81.789000000000001</v>
      </c>
      <c r="P69" s="44">
        <f t="shared" si="23"/>
        <v>736.101</v>
      </c>
      <c r="Q69" s="44">
        <f t="shared" si="23"/>
        <v>0</v>
      </c>
      <c r="R69" s="44">
        <f t="shared" si="23"/>
        <v>817.89</v>
      </c>
    </row>
    <row r="70" spans="1:18" ht="30" x14ac:dyDescent="0.25">
      <c r="A70" s="512"/>
      <c r="B70" s="20" t="s">
        <v>100</v>
      </c>
      <c r="C70" s="44">
        <v>33.252000000000002</v>
      </c>
      <c r="D70" s="44">
        <v>299.27199999999999</v>
      </c>
      <c r="E70" s="44">
        <v>0</v>
      </c>
      <c r="F70" s="123">
        <f t="shared" si="22"/>
        <v>332.524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23"/>
        <v>33.252000000000002</v>
      </c>
      <c r="P70" s="44">
        <f t="shared" si="23"/>
        <v>299.27199999999999</v>
      </c>
      <c r="Q70" s="44">
        <f t="shared" si="23"/>
        <v>0</v>
      </c>
      <c r="R70" s="44">
        <f t="shared" si="23"/>
        <v>332.524</v>
      </c>
    </row>
    <row r="71" spans="1:18" ht="30" x14ac:dyDescent="0.25">
      <c r="A71" s="512"/>
      <c r="B71" s="20" t="s">
        <v>345</v>
      </c>
      <c r="C71" s="44">
        <v>49.389000000000003</v>
      </c>
      <c r="D71" s="44">
        <v>444.49599999999998</v>
      </c>
      <c r="E71" s="44">
        <v>0</v>
      </c>
      <c r="F71" s="123">
        <f t="shared" si="22"/>
        <v>493.88499999999999</v>
      </c>
      <c r="G71" s="45">
        <v>0</v>
      </c>
      <c r="H71" s="45">
        <v>0</v>
      </c>
      <c r="I71" s="44">
        <v>0</v>
      </c>
      <c r="J71" s="45">
        <v>0</v>
      </c>
      <c r="K71" s="45">
        <v>0</v>
      </c>
      <c r="L71" s="45">
        <v>0</v>
      </c>
      <c r="M71" s="44">
        <v>0</v>
      </c>
      <c r="N71" s="45">
        <v>0</v>
      </c>
      <c r="O71" s="44">
        <f>C71+G71+K71</f>
        <v>49.389000000000003</v>
      </c>
      <c r="P71" s="44">
        <f>D71+H71+L71</f>
        <v>444.49599999999998</v>
      </c>
      <c r="Q71" s="44">
        <f>E71+I71+M71</f>
        <v>0</v>
      </c>
      <c r="R71" s="44">
        <f>F71+J71+N71</f>
        <v>493.88499999999999</v>
      </c>
    </row>
    <row r="72" spans="1:18" ht="30" x14ac:dyDescent="0.25">
      <c r="A72" s="513"/>
      <c r="B72" s="20" t="s">
        <v>96</v>
      </c>
      <c r="C72" s="44">
        <v>0</v>
      </c>
      <c r="D72" s="44">
        <v>0</v>
      </c>
      <c r="E72" s="44">
        <v>0</v>
      </c>
      <c r="F72" s="123">
        <f t="shared" si="22"/>
        <v>0</v>
      </c>
      <c r="G72" s="44">
        <f>C69+C70</f>
        <v>115.041</v>
      </c>
      <c r="H72" s="44">
        <f>D69+D70</f>
        <v>1035.373</v>
      </c>
      <c r="I72" s="44">
        <f>E69+E70</f>
        <v>0</v>
      </c>
      <c r="J72" s="44">
        <f>F69+F70</f>
        <v>1150.414</v>
      </c>
      <c r="K72" s="44">
        <f>G72</f>
        <v>115.041</v>
      </c>
      <c r="L72" s="44">
        <f>H72</f>
        <v>1035.373</v>
      </c>
      <c r="M72" s="44">
        <f>I72</f>
        <v>0</v>
      </c>
      <c r="N72" s="44">
        <f>J72</f>
        <v>1150.414</v>
      </c>
      <c r="O72" s="44">
        <f t="shared" si="23"/>
        <v>230.08199999999999</v>
      </c>
      <c r="P72" s="44">
        <f t="shared" si="23"/>
        <v>2070.7460000000001</v>
      </c>
      <c r="Q72" s="44">
        <f t="shared" si="23"/>
        <v>0</v>
      </c>
      <c r="R72" s="44">
        <f t="shared" si="23"/>
        <v>2300.828</v>
      </c>
    </row>
    <row r="73" spans="1:18" ht="30" x14ac:dyDescent="0.25">
      <c r="A73" s="511" t="s">
        <v>72</v>
      </c>
      <c r="B73" s="20" t="s">
        <v>73</v>
      </c>
      <c r="C73" s="44">
        <v>116.755</v>
      </c>
      <c r="D73" s="44">
        <v>1050.7929999999999</v>
      </c>
      <c r="E73" s="44">
        <v>0</v>
      </c>
      <c r="F73" s="123">
        <f t="shared" ref="F73:F90" si="24">C73+D73</f>
        <v>1167.5479999999998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4">
        <f t="shared" si="23"/>
        <v>116.755</v>
      </c>
      <c r="P73" s="44">
        <f t="shared" si="23"/>
        <v>1050.7929999999999</v>
      </c>
      <c r="Q73" s="44">
        <f t="shared" si="23"/>
        <v>0</v>
      </c>
      <c r="R73" s="44">
        <f t="shared" si="23"/>
        <v>1167.5479999999998</v>
      </c>
    </row>
    <row r="74" spans="1:18" ht="30" x14ac:dyDescent="0.25">
      <c r="A74" s="512"/>
      <c r="B74" s="20" t="s">
        <v>101</v>
      </c>
      <c r="C74" s="44">
        <v>68.77</v>
      </c>
      <c r="D74" s="44">
        <v>618.928</v>
      </c>
      <c r="E74" s="44">
        <v>0</v>
      </c>
      <c r="F74" s="123">
        <f t="shared" si="24"/>
        <v>687.69799999999998</v>
      </c>
      <c r="G74" s="45">
        <v>0</v>
      </c>
      <c r="H74" s="45">
        <v>0</v>
      </c>
      <c r="I74" s="44">
        <v>0</v>
      </c>
      <c r="J74" s="45">
        <v>0</v>
      </c>
      <c r="K74" s="45">
        <v>0</v>
      </c>
      <c r="L74" s="45">
        <v>0</v>
      </c>
      <c r="M74" s="44">
        <v>0</v>
      </c>
      <c r="N74" s="45">
        <v>0</v>
      </c>
      <c r="O74" s="44">
        <f t="shared" si="23"/>
        <v>68.77</v>
      </c>
      <c r="P74" s="44">
        <f t="shared" si="23"/>
        <v>618.928</v>
      </c>
      <c r="Q74" s="44">
        <f t="shared" si="23"/>
        <v>0</v>
      </c>
      <c r="R74" s="44">
        <f t="shared" si="23"/>
        <v>687.69799999999998</v>
      </c>
    </row>
    <row r="75" spans="1:18" ht="30" x14ac:dyDescent="0.25">
      <c r="A75" s="512"/>
      <c r="B75" s="20" t="s">
        <v>346</v>
      </c>
      <c r="C75" s="44">
        <v>140.73400000000001</v>
      </c>
      <c r="D75" s="44">
        <v>1266.606</v>
      </c>
      <c r="E75" s="44">
        <v>0</v>
      </c>
      <c r="F75" s="123">
        <f t="shared" si="24"/>
        <v>1407.34</v>
      </c>
      <c r="G75" s="45">
        <v>0</v>
      </c>
      <c r="H75" s="45">
        <v>0</v>
      </c>
      <c r="I75" s="44">
        <v>0</v>
      </c>
      <c r="J75" s="45">
        <v>0</v>
      </c>
      <c r="K75" s="45">
        <v>0</v>
      </c>
      <c r="L75" s="45">
        <v>0</v>
      </c>
      <c r="M75" s="44">
        <v>0</v>
      </c>
      <c r="N75" s="45">
        <v>0</v>
      </c>
      <c r="O75" s="44">
        <f>C75+G75+K75</f>
        <v>140.73400000000001</v>
      </c>
      <c r="P75" s="44">
        <f>D75+H75+L75</f>
        <v>1266.606</v>
      </c>
      <c r="Q75" s="44">
        <f>E75+I75+M75</f>
        <v>0</v>
      </c>
      <c r="R75" s="44">
        <f>F75+J75+N75</f>
        <v>1407.34</v>
      </c>
    </row>
    <row r="76" spans="1:18" ht="30" x14ac:dyDescent="0.25">
      <c r="A76" s="513"/>
      <c r="B76" s="20" t="s">
        <v>96</v>
      </c>
      <c r="C76" s="44">
        <v>0</v>
      </c>
      <c r="D76" s="44">
        <v>0</v>
      </c>
      <c r="E76" s="44">
        <v>0</v>
      </c>
      <c r="F76" s="123">
        <f t="shared" si="24"/>
        <v>0</v>
      </c>
      <c r="G76" s="44">
        <f>C73+C74</f>
        <v>185.52499999999998</v>
      </c>
      <c r="H76" s="44">
        <f>D73+D74</f>
        <v>1669.721</v>
      </c>
      <c r="I76" s="44">
        <f>E73+E74</f>
        <v>0</v>
      </c>
      <c r="J76" s="44">
        <f>F73+F74</f>
        <v>1855.2459999999996</v>
      </c>
      <c r="K76" s="44">
        <f>G76</f>
        <v>185.52499999999998</v>
      </c>
      <c r="L76" s="44">
        <f>H76</f>
        <v>1669.721</v>
      </c>
      <c r="M76" s="44">
        <f>I76</f>
        <v>0</v>
      </c>
      <c r="N76" s="44">
        <f>J76</f>
        <v>1855.2459999999996</v>
      </c>
      <c r="O76" s="44">
        <f t="shared" si="23"/>
        <v>371.04999999999995</v>
      </c>
      <c r="P76" s="44">
        <f t="shared" si="23"/>
        <v>3339.442</v>
      </c>
      <c r="Q76" s="44">
        <f t="shared" si="23"/>
        <v>0</v>
      </c>
      <c r="R76" s="44">
        <f t="shared" si="23"/>
        <v>3710.4919999999993</v>
      </c>
    </row>
    <row r="77" spans="1:18" ht="45" x14ac:dyDescent="0.25">
      <c r="A77" s="511" t="s">
        <v>74</v>
      </c>
      <c r="B77" s="20" t="s">
        <v>347</v>
      </c>
      <c r="C77" s="44">
        <v>180.721</v>
      </c>
      <c r="D77" s="44">
        <v>1626.4849999999999</v>
      </c>
      <c r="E77" s="44">
        <v>0</v>
      </c>
      <c r="F77" s="123">
        <f t="shared" si="24"/>
        <v>1807.2059999999999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  <c r="L77" s="45">
        <v>0</v>
      </c>
      <c r="M77" s="44">
        <v>0</v>
      </c>
      <c r="N77" s="45">
        <v>0</v>
      </c>
      <c r="O77" s="44">
        <f t="shared" si="23"/>
        <v>180.721</v>
      </c>
      <c r="P77" s="44">
        <f t="shared" si="23"/>
        <v>1626.4849999999999</v>
      </c>
      <c r="Q77" s="44">
        <f t="shared" si="23"/>
        <v>0</v>
      </c>
      <c r="R77" s="44">
        <f t="shared" si="23"/>
        <v>1807.2059999999999</v>
      </c>
    </row>
    <row r="78" spans="1:18" ht="45" x14ac:dyDescent="0.25">
      <c r="A78" s="512"/>
      <c r="B78" s="20" t="s">
        <v>348</v>
      </c>
      <c r="C78" s="44">
        <v>97.846999999999994</v>
      </c>
      <c r="D78" s="44">
        <v>880.62400000000002</v>
      </c>
      <c r="E78" s="44">
        <v>0</v>
      </c>
      <c r="F78" s="123">
        <f t="shared" si="24"/>
        <v>978.471</v>
      </c>
      <c r="G78" s="45">
        <v>0</v>
      </c>
      <c r="H78" s="45">
        <v>0</v>
      </c>
      <c r="I78" s="44">
        <v>0</v>
      </c>
      <c r="J78" s="45">
        <v>0</v>
      </c>
      <c r="K78" s="45">
        <v>0</v>
      </c>
      <c r="L78" s="45">
        <v>0</v>
      </c>
      <c r="M78" s="44">
        <v>0</v>
      </c>
      <c r="N78" s="45">
        <v>0</v>
      </c>
      <c r="O78" s="44">
        <f t="shared" si="23"/>
        <v>97.846999999999994</v>
      </c>
      <c r="P78" s="44">
        <f t="shared" si="23"/>
        <v>880.62400000000002</v>
      </c>
      <c r="Q78" s="44">
        <f t="shared" si="23"/>
        <v>0</v>
      </c>
      <c r="R78" s="44">
        <f t="shared" si="23"/>
        <v>978.471</v>
      </c>
    </row>
    <row r="79" spans="1:18" ht="45" x14ac:dyDescent="0.25">
      <c r="A79" s="512"/>
      <c r="B79" s="20" t="s">
        <v>349</v>
      </c>
      <c r="C79" s="44">
        <v>217.21700000000001</v>
      </c>
      <c r="D79" s="44">
        <v>1954.952</v>
      </c>
      <c r="E79" s="44">
        <v>0</v>
      </c>
      <c r="F79" s="123">
        <f t="shared" si="24"/>
        <v>2172.1689999999999</v>
      </c>
      <c r="G79" s="45">
        <v>0</v>
      </c>
      <c r="H79" s="45">
        <v>0</v>
      </c>
      <c r="I79" s="44">
        <v>0</v>
      </c>
      <c r="J79" s="45">
        <v>0</v>
      </c>
      <c r="K79" s="45">
        <v>0</v>
      </c>
      <c r="L79" s="45">
        <v>0</v>
      </c>
      <c r="M79" s="44">
        <v>0</v>
      </c>
      <c r="N79" s="45">
        <v>0</v>
      </c>
      <c r="O79" s="44">
        <f>C79+G79+K79</f>
        <v>217.21700000000001</v>
      </c>
      <c r="P79" s="44">
        <f>D79+H79+L79</f>
        <v>1954.952</v>
      </c>
      <c r="Q79" s="44">
        <f>E79+I79+M79</f>
        <v>0</v>
      </c>
      <c r="R79" s="44">
        <f>F79+J79+N79</f>
        <v>2172.1689999999999</v>
      </c>
    </row>
    <row r="80" spans="1:18" ht="30" x14ac:dyDescent="0.25">
      <c r="A80" s="513"/>
      <c r="B80" s="20" t="s">
        <v>96</v>
      </c>
      <c r="C80" s="44">
        <v>0</v>
      </c>
      <c r="D80" s="44">
        <v>0</v>
      </c>
      <c r="E80" s="44">
        <v>0</v>
      </c>
      <c r="F80" s="123">
        <f t="shared" si="24"/>
        <v>0</v>
      </c>
      <c r="G80" s="44">
        <f>C77+C78</f>
        <v>278.56799999999998</v>
      </c>
      <c r="H80" s="44">
        <f>D77+D78</f>
        <v>2507.1089999999999</v>
      </c>
      <c r="I80" s="44">
        <f>E77+E78</f>
        <v>0</v>
      </c>
      <c r="J80" s="44">
        <f>F77+F78</f>
        <v>2785.6769999999997</v>
      </c>
      <c r="K80" s="44">
        <f>G80</f>
        <v>278.56799999999998</v>
      </c>
      <c r="L80" s="44">
        <f>H80</f>
        <v>2507.1089999999999</v>
      </c>
      <c r="M80" s="44">
        <f>I80</f>
        <v>0</v>
      </c>
      <c r="N80" s="44">
        <f>J80</f>
        <v>2785.6769999999997</v>
      </c>
      <c r="O80" s="44">
        <f t="shared" si="23"/>
        <v>557.13599999999997</v>
      </c>
      <c r="P80" s="44">
        <f t="shared" si="23"/>
        <v>5014.2179999999998</v>
      </c>
      <c r="Q80" s="44">
        <f t="shared" si="23"/>
        <v>0</v>
      </c>
      <c r="R80" s="44">
        <f t="shared" si="23"/>
        <v>5571.3539999999994</v>
      </c>
    </row>
    <row r="81" spans="1:18" ht="30" x14ac:dyDescent="0.25">
      <c r="A81" s="511" t="s">
        <v>75</v>
      </c>
      <c r="B81" s="20" t="s">
        <v>350</v>
      </c>
      <c r="C81" s="44">
        <v>116.98099999999999</v>
      </c>
      <c r="D81" s="44">
        <v>1052.8309999999999</v>
      </c>
      <c r="E81" s="44">
        <v>0</v>
      </c>
      <c r="F81" s="123">
        <f t="shared" si="24"/>
        <v>1169.8119999999999</v>
      </c>
      <c r="G81" s="45">
        <v>0</v>
      </c>
      <c r="H81" s="45">
        <v>0</v>
      </c>
      <c r="I81" s="44">
        <v>0</v>
      </c>
      <c r="J81" s="45">
        <v>0</v>
      </c>
      <c r="K81" s="45">
        <v>0</v>
      </c>
      <c r="L81" s="45">
        <v>0</v>
      </c>
      <c r="M81" s="44">
        <v>0</v>
      </c>
      <c r="N81" s="45">
        <v>0</v>
      </c>
      <c r="O81" s="44">
        <f t="shared" si="23"/>
        <v>116.98099999999999</v>
      </c>
      <c r="P81" s="44">
        <f t="shared" si="23"/>
        <v>1052.8309999999999</v>
      </c>
      <c r="Q81" s="44">
        <f t="shared" si="23"/>
        <v>0</v>
      </c>
      <c r="R81" s="44">
        <f t="shared" si="23"/>
        <v>1169.8119999999999</v>
      </c>
    </row>
    <row r="82" spans="1:18" ht="30" x14ac:dyDescent="0.25">
      <c r="A82" s="512"/>
      <c r="B82" s="20" t="s">
        <v>351</v>
      </c>
      <c r="C82" s="44">
        <v>42.78</v>
      </c>
      <c r="D82" s="44">
        <v>385.01600000000002</v>
      </c>
      <c r="E82" s="44">
        <v>0</v>
      </c>
      <c r="F82" s="123">
        <f t="shared" si="24"/>
        <v>427.79600000000005</v>
      </c>
      <c r="G82" s="45">
        <v>0</v>
      </c>
      <c r="H82" s="45">
        <v>0</v>
      </c>
      <c r="I82" s="44">
        <v>0</v>
      </c>
      <c r="J82" s="45">
        <v>0</v>
      </c>
      <c r="K82" s="45">
        <v>0</v>
      </c>
      <c r="L82" s="45">
        <v>0</v>
      </c>
      <c r="M82" s="44">
        <v>0</v>
      </c>
      <c r="N82" s="45">
        <v>0</v>
      </c>
      <c r="O82" s="44">
        <f t="shared" si="23"/>
        <v>42.78</v>
      </c>
      <c r="P82" s="44">
        <f t="shared" si="23"/>
        <v>385.01600000000002</v>
      </c>
      <c r="Q82" s="44">
        <f t="shared" si="23"/>
        <v>0</v>
      </c>
      <c r="R82" s="44">
        <f t="shared" si="23"/>
        <v>427.79600000000005</v>
      </c>
    </row>
    <row r="83" spans="1:18" ht="30" x14ac:dyDescent="0.25">
      <c r="A83" s="512"/>
      <c r="B83" s="20" t="s">
        <v>249</v>
      </c>
      <c r="C83" s="38">
        <v>456.4</v>
      </c>
      <c r="D83" s="38">
        <v>4107.6000000000004</v>
      </c>
      <c r="E83" s="38">
        <v>0</v>
      </c>
      <c r="F83" s="123">
        <f>C83+D83</f>
        <v>4564</v>
      </c>
      <c r="G83" s="23">
        <v>0</v>
      </c>
      <c r="H83" s="23">
        <v>0</v>
      </c>
      <c r="I83" s="38">
        <v>0</v>
      </c>
      <c r="J83" s="23">
        <v>0</v>
      </c>
      <c r="K83" s="23">
        <v>0</v>
      </c>
      <c r="L83" s="23">
        <v>0</v>
      </c>
      <c r="M83" s="38">
        <v>0</v>
      </c>
      <c r="N83" s="23">
        <v>0</v>
      </c>
      <c r="O83" s="38">
        <f t="shared" si="23"/>
        <v>456.4</v>
      </c>
      <c r="P83" s="38">
        <f t="shared" si="23"/>
        <v>4107.6000000000004</v>
      </c>
      <c r="Q83" s="38">
        <f t="shared" si="23"/>
        <v>0</v>
      </c>
      <c r="R83" s="38">
        <f t="shared" si="23"/>
        <v>4564</v>
      </c>
    </row>
    <row r="84" spans="1:18" ht="30" x14ac:dyDescent="0.25">
      <c r="A84" s="512"/>
      <c r="B84" s="21" t="s">
        <v>206</v>
      </c>
      <c r="C84" s="38">
        <v>458.33300000000003</v>
      </c>
      <c r="D84" s="38">
        <v>4125</v>
      </c>
      <c r="E84" s="38">
        <v>0</v>
      </c>
      <c r="F84" s="123">
        <f>C84+D84</f>
        <v>4583.3329999999996</v>
      </c>
      <c r="G84" s="23">
        <v>0</v>
      </c>
      <c r="H84" s="23">
        <v>0</v>
      </c>
      <c r="I84" s="38">
        <v>0</v>
      </c>
      <c r="J84" s="23">
        <v>0</v>
      </c>
      <c r="K84" s="23">
        <v>0</v>
      </c>
      <c r="L84" s="23">
        <v>0</v>
      </c>
      <c r="M84" s="38">
        <v>0</v>
      </c>
      <c r="N84" s="23">
        <v>0</v>
      </c>
      <c r="O84" s="38">
        <f t="shared" si="23"/>
        <v>458.33300000000003</v>
      </c>
      <c r="P84" s="38">
        <f t="shared" si="23"/>
        <v>4125</v>
      </c>
      <c r="Q84" s="38">
        <f t="shared" si="23"/>
        <v>0</v>
      </c>
      <c r="R84" s="38">
        <f t="shared" si="23"/>
        <v>4583.3329999999996</v>
      </c>
    </row>
    <row r="85" spans="1:18" ht="30" x14ac:dyDescent="0.25">
      <c r="A85" s="512"/>
      <c r="B85" s="20" t="s">
        <v>352</v>
      </c>
      <c r="C85" s="38">
        <v>70.343999999999994</v>
      </c>
      <c r="D85" s="38">
        <v>633.096</v>
      </c>
      <c r="E85" s="38">
        <v>0</v>
      </c>
      <c r="F85" s="123">
        <f>C85+D85</f>
        <v>703.44</v>
      </c>
      <c r="G85" s="23">
        <v>0</v>
      </c>
      <c r="H85" s="23">
        <v>0</v>
      </c>
      <c r="I85" s="38">
        <v>0</v>
      </c>
      <c r="J85" s="23">
        <v>0</v>
      </c>
      <c r="K85" s="23">
        <v>0</v>
      </c>
      <c r="L85" s="23">
        <v>0</v>
      </c>
      <c r="M85" s="38">
        <v>0</v>
      </c>
      <c r="N85" s="23">
        <v>0</v>
      </c>
      <c r="O85" s="38">
        <f>C85+G85+K85</f>
        <v>70.343999999999994</v>
      </c>
      <c r="P85" s="38">
        <f>D85+H85+L85</f>
        <v>633.096</v>
      </c>
      <c r="Q85" s="38">
        <f>E85+I85+M85</f>
        <v>0</v>
      </c>
      <c r="R85" s="38">
        <f>F85+J85+N85</f>
        <v>703.44</v>
      </c>
    </row>
    <row r="86" spans="1:18" ht="30" x14ac:dyDescent="0.25">
      <c r="A86" s="513"/>
      <c r="B86" s="20" t="s">
        <v>96</v>
      </c>
      <c r="C86" s="44">
        <v>0</v>
      </c>
      <c r="D86" s="44">
        <v>0</v>
      </c>
      <c r="E86" s="44">
        <v>0</v>
      </c>
      <c r="F86" s="123">
        <f>C86+D86</f>
        <v>0</v>
      </c>
      <c r="G86" s="44">
        <f>C81+C82</f>
        <v>159.761</v>
      </c>
      <c r="H86" s="44">
        <f>D81+D82</f>
        <v>1437.847</v>
      </c>
      <c r="I86" s="44">
        <f>E81+E82</f>
        <v>0</v>
      </c>
      <c r="J86" s="44">
        <f>F81+F82</f>
        <v>1597.6079999999999</v>
      </c>
      <c r="K86" s="44">
        <f>G86</f>
        <v>159.761</v>
      </c>
      <c r="L86" s="44">
        <f>H86</f>
        <v>1437.847</v>
      </c>
      <c r="M86" s="44">
        <f>I86</f>
        <v>0</v>
      </c>
      <c r="N86" s="44">
        <f>J86</f>
        <v>1597.6079999999999</v>
      </c>
      <c r="O86" s="44">
        <f t="shared" si="23"/>
        <v>319.52199999999999</v>
      </c>
      <c r="P86" s="44">
        <f t="shared" si="23"/>
        <v>2875.694</v>
      </c>
      <c r="Q86" s="44">
        <f t="shared" si="23"/>
        <v>0</v>
      </c>
      <c r="R86" s="44">
        <f t="shared" si="23"/>
        <v>3195.2159999999999</v>
      </c>
    </row>
    <row r="87" spans="1:18" ht="30" x14ac:dyDescent="0.25">
      <c r="A87" s="511" t="s">
        <v>78</v>
      </c>
      <c r="B87" s="20" t="s">
        <v>86</v>
      </c>
      <c r="C87" s="44">
        <v>103.69</v>
      </c>
      <c r="D87" s="44">
        <v>933.20600000000002</v>
      </c>
      <c r="E87" s="44">
        <v>0</v>
      </c>
      <c r="F87" s="123">
        <f t="shared" si="24"/>
        <v>1036.896</v>
      </c>
      <c r="G87" s="45">
        <v>0</v>
      </c>
      <c r="H87" s="45">
        <v>0</v>
      </c>
      <c r="I87" s="44">
        <v>0</v>
      </c>
      <c r="J87" s="45">
        <v>0</v>
      </c>
      <c r="K87" s="45">
        <v>0</v>
      </c>
      <c r="L87" s="45">
        <v>0</v>
      </c>
      <c r="M87" s="44">
        <v>0</v>
      </c>
      <c r="N87" s="45">
        <v>0</v>
      </c>
      <c r="O87" s="44">
        <f t="shared" si="23"/>
        <v>103.69</v>
      </c>
      <c r="P87" s="44">
        <f t="shared" si="23"/>
        <v>933.20600000000002</v>
      </c>
      <c r="Q87" s="44">
        <f t="shared" si="23"/>
        <v>0</v>
      </c>
      <c r="R87" s="44">
        <f t="shared" si="23"/>
        <v>1036.896</v>
      </c>
    </row>
    <row r="88" spans="1:18" ht="30" x14ac:dyDescent="0.25">
      <c r="A88" s="512"/>
      <c r="B88" s="20" t="s">
        <v>104</v>
      </c>
      <c r="C88" s="44">
        <v>61.695999999999998</v>
      </c>
      <c r="D88" s="44">
        <v>555.26400000000001</v>
      </c>
      <c r="E88" s="44">
        <v>0</v>
      </c>
      <c r="F88" s="123">
        <f t="shared" si="24"/>
        <v>616.96</v>
      </c>
      <c r="G88" s="45">
        <v>0</v>
      </c>
      <c r="H88" s="45">
        <v>0</v>
      </c>
      <c r="I88" s="44">
        <v>0</v>
      </c>
      <c r="J88" s="45">
        <v>0</v>
      </c>
      <c r="K88" s="45">
        <v>0</v>
      </c>
      <c r="L88" s="45">
        <v>0</v>
      </c>
      <c r="M88" s="44">
        <v>0</v>
      </c>
      <c r="N88" s="45">
        <v>0</v>
      </c>
      <c r="O88" s="44">
        <f t="shared" si="23"/>
        <v>61.695999999999998</v>
      </c>
      <c r="P88" s="44">
        <f t="shared" si="23"/>
        <v>555.26400000000001</v>
      </c>
      <c r="Q88" s="44">
        <f t="shared" si="23"/>
        <v>0</v>
      </c>
      <c r="R88" s="44">
        <f t="shared" si="23"/>
        <v>616.96</v>
      </c>
    </row>
    <row r="89" spans="1:18" ht="30" x14ac:dyDescent="0.25">
      <c r="A89" s="512"/>
      <c r="B89" s="20" t="s">
        <v>353</v>
      </c>
      <c r="C89" s="44">
        <v>125.64100000000001</v>
      </c>
      <c r="D89" s="44">
        <v>1130.7650000000001</v>
      </c>
      <c r="E89" s="44"/>
      <c r="F89" s="123">
        <f t="shared" si="24"/>
        <v>1256.4060000000002</v>
      </c>
      <c r="G89" s="45">
        <v>0</v>
      </c>
      <c r="H89" s="45">
        <v>0</v>
      </c>
      <c r="I89" s="44">
        <v>0</v>
      </c>
      <c r="J89" s="45">
        <v>0</v>
      </c>
      <c r="K89" s="45">
        <v>0</v>
      </c>
      <c r="L89" s="45">
        <v>0</v>
      </c>
      <c r="M89" s="44">
        <v>0</v>
      </c>
      <c r="N89" s="45">
        <v>0</v>
      </c>
      <c r="O89" s="44">
        <f>C89+G89+K89</f>
        <v>125.64100000000001</v>
      </c>
      <c r="P89" s="44">
        <f>D89+H89+L89</f>
        <v>1130.7650000000001</v>
      </c>
      <c r="Q89" s="44">
        <f>E89+I89+M89</f>
        <v>0</v>
      </c>
      <c r="R89" s="44">
        <f>F89+J89+N89</f>
        <v>1256.4060000000002</v>
      </c>
    </row>
    <row r="90" spans="1:18" ht="30" x14ac:dyDescent="0.25">
      <c r="A90" s="513"/>
      <c r="B90" s="20" t="s">
        <v>96</v>
      </c>
      <c r="C90" s="44">
        <v>0</v>
      </c>
      <c r="D90" s="44">
        <v>0</v>
      </c>
      <c r="E90" s="44">
        <v>0</v>
      </c>
      <c r="F90" s="123">
        <f t="shared" si="24"/>
        <v>0</v>
      </c>
      <c r="G90" s="44">
        <f>C87+C88</f>
        <v>165.386</v>
      </c>
      <c r="H90" s="44">
        <f>D87+D88</f>
        <v>1488.47</v>
      </c>
      <c r="I90" s="44">
        <f>E87+E88</f>
        <v>0</v>
      </c>
      <c r="J90" s="44">
        <f>F87+F88</f>
        <v>1653.856</v>
      </c>
      <c r="K90" s="44">
        <f>G90</f>
        <v>165.386</v>
      </c>
      <c r="L90" s="44">
        <f>H90</f>
        <v>1488.47</v>
      </c>
      <c r="M90" s="44">
        <f>I90</f>
        <v>0</v>
      </c>
      <c r="N90" s="44">
        <f>J90</f>
        <v>1653.856</v>
      </c>
      <c r="O90" s="44">
        <f>C90+G90+K90</f>
        <v>330.77199999999999</v>
      </c>
      <c r="P90" s="44">
        <f t="shared" si="23"/>
        <v>2976.94</v>
      </c>
      <c r="Q90" s="44">
        <f t="shared" si="23"/>
        <v>0</v>
      </c>
      <c r="R90" s="44">
        <f t="shared" si="23"/>
        <v>3307.712</v>
      </c>
    </row>
    <row r="91" spans="1:18" ht="45" x14ac:dyDescent="0.25">
      <c r="A91" s="511" t="s">
        <v>79</v>
      </c>
      <c r="B91" s="20" t="s">
        <v>354</v>
      </c>
      <c r="C91" s="46">
        <v>123.702</v>
      </c>
      <c r="D91" s="44">
        <v>1113.3219999999999</v>
      </c>
      <c r="E91" s="44">
        <v>0</v>
      </c>
      <c r="F91" s="123">
        <f t="shared" ref="F91:F96" si="25">C91+D91</f>
        <v>1237.0239999999999</v>
      </c>
      <c r="G91" s="45">
        <v>0</v>
      </c>
      <c r="H91" s="45">
        <v>0</v>
      </c>
      <c r="I91" s="44">
        <v>0</v>
      </c>
      <c r="J91" s="45">
        <v>0</v>
      </c>
      <c r="K91" s="45">
        <v>0</v>
      </c>
      <c r="L91" s="45">
        <v>0</v>
      </c>
      <c r="M91" s="44">
        <v>0</v>
      </c>
      <c r="N91" s="45">
        <v>0</v>
      </c>
      <c r="O91" s="44">
        <f t="shared" si="23"/>
        <v>123.702</v>
      </c>
      <c r="P91" s="44">
        <f t="shared" si="23"/>
        <v>1113.3219999999999</v>
      </c>
      <c r="Q91" s="44">
        <f t="shared" si="23"/>
        <v>0</v>
      </c>
      <c r="R91" s="44">
        <f t="shared" si="23"/>
        <v>1237.0239999999999</v>
      </c>
    </row>
    <row r="92" spans="1:18" ht="30" x14ac:dyDescent="0.25">
      <c r="A92" s="512"/>
      <c r="B92" s="20" t="s">
        <v>355</v>
      </c>
      <c r="C92" s="44">
        <v>72.531999999999996</v>
      </c>
      <c r="D92" s="44">
        <v>652.78399999999999</v>
      </c>
      <c r="E92" s="44">
        <v>0</v>
      </c>
      <c r="F92" s="123">
        <f t="shared" si="25"/>
        <v>725.31600000000003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5">
        <v>0</v>
      </c>
      <c r="M92" s="44">
        <v>0</v>
      </c>
      <c r="N92" s="45">
        <v>0</v>
      </c>
      <c r="O92" s="44">
        <f t="shared" si="23"/>
        <v>72.531999999999996</v>
      </c>
      <c r="P92" s="44">
        <f t="shared" si="23"/>
        <v>652.78399999999999</v>
      </c>
      <c r="Q92" s="44">
        <f t="shared" si="23"/>
        <v>0</v>
      </c>
      <c r="R92" s="44">
        <f t="shared" si="23"/>
        <v>725.31600000000003</v>
      </c>
    </row>
    <row r="93" spans="1:18" ht="30" x14ac:dyDescent="0.25">
      <c r="A93" s="512"/>
      <c r="B93" s="83" t="s">
        <v>207</v>
      </c>
      <c r="C93" s="38">
        <v>452.77800000000002</v>
      </c>
      <c r="D93" s="38">
        <v>4075</v>
      </c>
      <c r="E93" s="38">
        <v>0</v>
      </c>
      <c r="F93" s="123">
        <f t="shared" si="25"/>
        <v>4527.7780000000002</v>
      </c>
      <c r="G93" s="45">
        <v>0</v>
      </c>
      <c r="H93" s="45">
        <v>0</v>
      </c>
      <c r="I93" s="38">
        <v>0</v>
      </c>
      <c r="J93" s="45">
        <v>0</v>
      </c>
      <c r="K93" s="45">
        <v>0</v>
      </c>
      <c r="L93" s="45">
        <v>0</v>
      </c>
      <c r="M93" s="38">
        <v>0</v>
      </c>
      <c r="N93" s="45">
        <v>0</v>
      </c>
      <c r="O93" s="38">
        <f t="shared" si="23"/>
        <v>452.77800000000002</v>
      </c>
      <c r="P93" s="38">
        <f t="shared" si="23"/>
        <v>4075</v>
      </c>
      <c r="Q93" s="38">
        <f t="shared" si="23"/>
        <v>0</v>
      </c>
      <c r="R93" s="38">
        <f t="shared" si="23"/>
        <v>4527.7780000000002</v>
      </c>
    </row>
    <row r="94" spans="1:18" ht="30" x14ac:dyDescent="0.25">
      <c r="A94" s="512"/>
      <c r="B94" s="20" t="s">
        <v>97</v>
      </c>
      <c r="C94" s="38">
        <v>1955.93075</v>
      </c>
      <c r="D94" s="38">
        <v>17603.376700000001</v>
      </c>
      <c r="E94" s="38">
        <v>0</v>
      </c>
      <c r="F94" s="38">
        <f t="shared" si="25"/>
        <v>19559.30745</v>
      </c>
      <c r="G94" s="45">
        <v>0</v>
      </c>
      <c r="H94" s="45">
        <v>0</v>
      </c>
      <c r="I94" s="38">
        <v>0</v>
      </c>
      <c r="J94" s="45">
        <v>0</v>
      </c>
      <c r="K94" s="45">
        <v>0</v>
      </c>
      <c r="L94" s="45">
        <v>0</v>
      </c>
      <c r="M94" s="38">
        <v>0</v>
      </c>
      <c r="N94" s="45">
        <v>0</v>
      </c>
      <c r="O94" s="38">
        <f t="shared" si="23"/>
        <v>1955.93075</v>
      </c>
      <c r="P94" s="38">
        <f>D94+H94+L94</f>
        <v>17603.376700000001</v>
      </c>
      <c r="Q94" s="38">
        <f>E94+I94+M94</f>
        <v>0</v>
      </c>
      <c r="R94" s="38">
        <f t="shared" si="23"/>
        <v>19559.30745</v>
      </c>
    </row>
    <row r="95" spans="1:18" ht="60" x14ac:dyDescent="0.25">
      <c r="A95" s="512"/>
      <c r="B95" s="20" t="s">
        <v>356</v>
      </c>
      <c r="C95" s="38">
        <v>150.52000000000001</v>
      </c>
      <c r="D95" s="38">
        <v>1354.675</v>
      </c>
      <c r="E95" s="38">
        <v>0</v>
      </c>
      <c r="F95" s="38">
        <f t="shared" si="25"/>
        <v>1505.1949999999999</v>
      </c>
      <c r="G95" s="45">
        <v>0</v>
      </c>
      <c r="H95" s="45">
        <v>0</v>
      </c>
      <c r="I95" s="38">
        <v>0</v>
      </c>
      <c r="J95" s="45">
        <v>0</v>
      </c>
      <c r="K95" s="45">
        <v>0</v>
      </c>
      <c r="L95" s="45">
        <v>0</v>
      </c>
      <c r="M95" s="38">
        <v>0</v>
      </c>
      <c r="N95" s="45">
        <v>0</v>
      </c>
      <c r="O95" s="38">
        <f>C95+G95+K95</f>
        <v>150.52000000000001</v>
      </c>
      <c r="P95" s="38">
        <f>D95+H95+L95</f>
        <v>1354.675</v>
      </c>
      <c r="Q95" s="38">
        <f>E95+I95+M95</f>
        <v>0</v>
      </c>
      <c r="R95" s="38">
        <f>F95+J95+N95</f>
        <v>1505.1949999999999</v>
      </c>
    </row>
    <row r="96" spans="1:18" ht="30" x14ac:dyDescent="0.25">
      <c r="A96" s="513"/>
      <c r="B96" s="20" t="s">
        <v>96</v>
      </c>
      <c r="C96" s="44">
        <v>0</v>
      </c>
      <c r="D96" s="44">
        <v>0</v>
      </c>
      <c r="E96" s="44">
        <v>0</v>
      </c>
      <c r="F96" s="123">
        <f t="shared" si="25"/>
        <v>0</v>
      </c>
      <c r="G96" s="46">
        <f>C91+C92</f>
        <v>196.23399999999998</v>
      </c>
      <c r="H96" s="46">
        <f>D91+D92</f>
        <v>1766.1059999999998</v>
      </c>
      <c r="I96" s="46">
        <f>E91+E92</f>
        <v>0</v>
      </c>
      <c r="J96" s="46">
        <f>F91+F92</f>
        <v>1962.34</v>
      </c>
      <c r="K96" s="46">
        <f>G96</f>
        <v>196.23399999999998</v>
      </c>
      <c r="L96" s="46">
        <f>H96</f>
        <v>1766.1059999999998</v>
      </c>
      <c r="M96" s="46">
        <f>I96</f>
        <v>0</v>
      </c>
      <c r="N96" s="46">
        <f>J96</f>
        <v>1962.34</v>
      </c>
      <c r="O96" s="44">
        <f t="shared" si="23"/>
        <v>392.46799999999996</v>
      </c>
      <c r="P96" s="44">
        <f t="shared" si="23"/>
        <v>3532.2119999999995</v>
      </c>
      <c r="Q96" s="44">
        <f t="shared" si="23"/>
        <v>0</v>
      </c>
      <c r="R96" s="44">
        <f t="shared" si="23"/>
        <v>3924.68</v>
      </c>
    </row>
    <row r="97" spans="1:18" ht="23.25" customHeight="1" thickBot="1" x14ac:dyDescent="0.3">
      <c r="A97" s="485" t="s">
        <v>35</v>
      </c>
      <c r="B97" s="486"/>
      <c r="C97" s="29">
        <f>SUM(C64:C96)</f>
        <v>8735.8017499999987</v>
      </c>
      <c r="D97" s="29">
        <f t="shared" ref="D97:R97" si="26">SUM(D64:D96)</f>
        <v>78622.189700000003</v>
      </c>
      <c r="E97" s="29">
        <f t="shared" si="26"/>
        <v>0</v>
      </c>
      <c r="F97" s="29">
        <f t="shared" si="26"/>
        <v>87357.991450000001</v>
      </c>
      <c r="G97" s="29">
        <f t="shared" si="26"/>
        <v>1815.3959999999997</v>
      </c>
      <c r="H97" s="29">
        <f t="shared" si="26"/>
        <v>16338.561999999998</v>
      </c>
      <c r="I97" s="29">
        <f t="shared" si="26"/>
        <v>0</v>
      </c>
      <c r="J97" s="29">
        <f t="shared" si="26"/>
        <v>18153.957999999999</v>
      </c>
      <c r="K97" s="29">
        <f t="shared" si="26"/>
        <v>1815.3959999999997</v>
      </c>
      <c r="L97" s="29">
        <f t="shared" si="26"/>
        <v>16338.561999999998</v>
      </c>
      <c r="M97" s="29">
        <f t="shared" si="26"/>
        <v>0</v>
      </c>
      <c r="N97" s="29">
        <f t="shared" si="26"/>
        <v>18153.957999999999</v>
      </c>
      <c r="O97" s="29">
        <f t="shared" si="26"/>
        <v>9523.4747499999994</v>
      </c>
      <c r="P97" s="29">
        <f t="shared" si="26"/>
        <v>85711.252699999997</v>
      </c>
      <c r="Q97" s="29">
        <f t="shared" si="26"/>
        <v>0</v>
      </c>
      <c r="R97" s="29">
        <f t="shared" si="26"/>
        <v>95234.727450000006</v>
      </c>
    </row>
    <row r="98" spans="1:18" ht="32.25" customHeight="1" x14ac:dyDescent="0.25">
      <c r="A98" s="541" t="s">
        <v>33</v>
      </c>
      <c r="B98" s="542"/>
      <c r="C98" s="542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3"/>
    </row>
    <row r="99" spans="1:18" ht="27" customHeight="1" thickBot="1" x14ac:dyDescent="0.3">
      <c r="A99" s="514" t="s">
        <v>56</v>
      </c>
      <c r="B99" s="515"/>
      <c r="C99" s="31">
        <f>C106</f>
        <v>2280.6459999999997</v>
      </c>
      <c r="D99" s="31">
        <f t="shared" ref="D99:Q99" si="27">D106</f>
        <v>5149.2039999999997</v>
      </c>
      <c r="E99" s="31">
        <f t="shared" si="27"/>
        <v>15376.61</v>
      </c>
      <c r="F99" s="31">
        <f t="shared" si="27"/>
        <v>22806.460000000003</v>
      </c>
      <c r="G99" s="31">
        <f t="shared" si="27"/>
        <v>2280.6459999999997</v>
      </c>
      <c r="H99" s="31">
        <f t="shared" si="27"/>
        <v>5149.2039999999997</v>
      </c>
      <c r="I99" s="31">
        <f t="shared" si="27"/>
        <v>15376.609</v>
      </c>
      <c r="J99" s="31">
        <f t="shared" si="27"/>
        <v>22806.458999999999</v>
      </c>
      <c r="K99" s="31">
        <f t="shared" si="27"/>
        <v>2280.6459999999997</v>
      </c>
      <c r="L99" s="31">
        <f t="shared" si="27"/>
        <v>5149.2039999999997</v>
      </c>
      <c r="M99" s="31">
        <f t="shared" si="27"/>
        <v>15376.609</v>
      </c>
      <c r="N99" s="31">
        <f t="shared" si="27"/>
        <v>22806.458999999999</v>
      </c>
      <c r="O99" s="31">
        <f t="shared" si="27"/>
        <v>6841.9380000000019</v>
      </c>
      <c r="P99" s="31">
        <f t="shared" si="27"/>
        <v>15447.611999999999</v>
      </c>
      <c r="Q99" s="31">
        <f t="shared" si="27"/>
        <v>46129.828000000001</v>
      </c>
      <c r="R99" s="31">
        <f>R106</f>
        <v>68419.377999999997</v>
      </c>
    </row>
    <row r="100" spans="1:18" x14ac:dyDescent="0.25">
      <c r="A100" s="526" t="s">
        <v>107</v>
      </c>
      <c r="B100" s="527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08"/>
      <c r="Q100" s="109"/>
      <c r="R100" s="110"/>
    </row>
    <row r="101" spans="1:18" x14ac:dyDescent="0.25">
      <c r="A101" s="52" t="s">
        <v>81</v>
      </c>
      <c r="B101" s="20" t="s">
        <v>108</v>
      </c>
      <c r="C101" s="3">
        <v>1025.741</v>
      </c>
      <c r="D101" s="3">
        <v>2315.9</v>
      </c>
      <c r="E101" s="3">
        <v>6915.7650000000003</v>
      </c>
      <c r="F101" s="3">
        <f>SUM(C101:E101)</f>
        <v>10257.406000000001</v>
      </c>
      <c r="G101" s="3">
        <v>1581.296</v>
      </c>
      <c r="H101" s="3">
        <v>3570.223</v>
      </c>
      <c r="I101" s="3">
        <v>10661.441000000001</v>
      </c>
      <c r="J101" s="3">
        <f>SUM(G101:I101)</f>
        <v>15812.960000000001</v>
      </c>
      <c r="K101" s="3">
        <v>1581.296</v>
      </c>
      <c r="L101" s="3">
        <v>3570.223</v>
      </c>
      <c r="M101" s="3">
        <v>10661.441000000001</v>
      </c>
      <c r="N101" s="3">
        <f>SUM(K101:M101)</f>
        <v>15812.960000000001</v>
      </c>
      <c r="O101" s="3">
        <f>C101+G101+K101</f>
        <v>4188.3330000000005</v>
      </c>
      <c r="P101" s="3">
        <f t="shared" ref="P101:Q105" si="28">D101+H101+L101</f>
        <v>9456.3459999999995</v>
      </c>
      <c r="Q101" s="3">
        <f t="shared" si="28"/>
        <v>28238.647000000004</v>
      </c>
      <c r="R101" s="3">
        <f>SUM(O101:Q101)</f>
        <v>41883.326000000001</v>
      </c>
    </row>
    <row r="102" spans="1:18" ht="30" x14ac:dyDescent="0.25">
      <c r="A102" s="51" t="s">
        <v>72</v>
      </c>
      <c r="B102" s="20" t="s">
        <v>109</v>
      </c>
      <c r="C102" s="3">
        <v>166.64500000000001</v>
      </c>
      <c r="D102" s="3">
        <v>376.24900000000002</v>
      </c>
      <c r="E102" s="3">
        <v>1123.559</v>
      </c>
      <c r="F102" s="3">
        <f>SUM(C102:E102)</f>
        <v>1666.453</v>
      </c>
      <c r="G102" s="3">
        <v>166.64500000000001</v>
      </c>
      <c r="H102" s="3">
        <v>376.24900000000002</v>
      </c>
      <c r="I102" s="3">
        <v>1123.559</v>
      </c>
      <c r="J102" s="3">
        <f>SUM(G102:I102)</f>
        <v>1666.453</v>
      </c>
      <c r="K102" s="3">
        <v>166.64500000000001</v>
      </c>
      <c r="L102" s="3">
        <v>376.24900000000002</v>
      </c>
      <c r="M102" s="3">
        <v>1123.559</v>
      </c>
      <c r="N102" s="3">
        <f>SUM(K102:M102)</f>
        <v>1666.453</v>
      </c>
      <c r="O102" s="3">
        <f>C102+G102+K102</f>
        <v>499.93500000000006</v>
      </c>
      <c r="P102" s="3">
        <f t="shared" si="28"/>
        <v>1128.7470000000001</v>
      </c>
      <c r="Q102" s="3">
        <f t="shared" si="28"/>
        <v>3370.6769999999997</v>
      </c>
      <c r="R102" s="3">
        <f>SUM(O102:Q102)</f>
        <v>4999.3590000000004</v>
      </c>
    </row>
    <row r="103" spans="1:18" ht="30" x14ac:dyDescent="0.25">
      <c r="A103" s="51" t="s">
        <v>74</v>
      </c>
      <c r="B103" s="20" t="s">
        <v>294</v>
      </c>
      <c r="C103" s="3">
        <v>246.13399999999999</v>
      </c>
      <c r="D103" s="3">
        <v>555.71699999999998</v>
      </c>
      <c r="E103" s="3">
        <v>1659.4880000000001</v>
      </c>
      <c r="F103" s="3">
        <f>SUM(C103:E103)</f>
        <v>2461.3389999999999</v>
      </c>
      <c r="G103" s="3">
        <v>246.13399999999999</v>
      </c>
      <c r="H103" s="3">
        <v>555.71699999999998</v>
      </c>
      <c r="I103" s="3">
        <v>1659.4880000000001</v>
      </c>
      <c r="J103" s="3">
        <f>SUM(G103:I103)</f>
        <v>2461.3389999999999</v>
      </c>
      <c r="K103" s="3">
        <v>246.13399999999999</v>
      </c>
      <c r="L103" s="3">
        <v>555.71699999999998</v>
      </c>
      <c r="M103" s="3">
        <v>1659.4880000000001</v>
      </c>
      <c r="N103" s="3">
        <f>SUM(K103:M103)</f>
        <v>2461.3389999999999</v>
      </c>
      <c r="O103" s="3">
        <f>C103+G103+K103</f>
        <v>738.40199999999993</v>
      </c>
      <c r="P103" s="3">
        <f t="shared" si="28"/>
        <v>1667.1509999999998</v>
      </c>
      <c r="Q103" s="3">
        <f t="shared" si="28"/>
        <v>4978.4639999999999</v>
      </c>
      <c r="R103" s="3">
        <f>SUM(O103:Q103)</f>
        <v>7384.0169999999998</v>
      </c>
    </row>
    <row r="104" spans="1:18" ht="30" x14ac:dyDescent="0.25">
      <c r="A104" s="51" t="s">
        <v>78</v>
      </c>
      <c r="B104" s="20" t="s">
        <v>293</v>
      </c>
      <c r="C104" s="3">
        <v>728.72900000000004</v>
      </c>
      <c r="D104" s="3">
        <v>1645.3119999999999</v>
      </c>
      <c r="E104" s="3">
        <v>4913.2489999999998</v>
      </c>
      <c r="F104" s="3">
        <f>SUM(C104:E104)</f>
        <v>7287.29</v>
      </c>
      <c r="G104" s="3">
        <v>139.84</v>
      </c>
      <c r="H104" s="3">
        <v>315.72899999999998</v>
      </c>
      <c r="I104" s="3">
        <v>942.83199999999999</v>
      </c>
      <c r="J104" s="3">
        <f>SUM(G104:I104)</f>
        <v>1398.4009999999998</v>
      </c>
      <c r="K104" s="3">
        <v>139.84</v>
      </c>
      <c r="L104" s="3">
        <v>315.72899999999998</v>
      </c>
      <c r="M104" s="3">
        <v>942.83199999999999</v>
      </c>
      <c r="N104" s="3">
        <f>SUM(K104:M104)</f>
        <v>1398.4009999999998</v>
      </c>
      <c r="O104" s="3">
        <f>C104+G104+K104</f>
        <v>1008.4090000000001</v>
      </c>
      <c r="P104" s="3">
        <f t="shared" si="28"/>
        <v>2276.77</v>
      </c>
      <c r="Q104" s="3">
        <f t="shared" si="28"/>
        <v>6798.9130000000005</v>
      </c>
      <c r="R104" s="3">
        <f>SUM(O104:Q104)</f>
        <v>10084.092000000001</v>
      </c>
    </row>
    <row r="105" spans="1:18" ht="30" x14ac:dyDescent="0.25">
      <c r="A105" s="51" t="s">
        <v>79</v>
      </c>
      <c r="B105" s="20" t="s">
        <v>112</v>
      </c>
      <c r="C105" s="3">
        <v>113.39700000000001</v>
      </c>
      <c r="D105" s="3">
        <v>256.02600000000001</v>
      </c>
      <c r="E105" s="3">
        <v>764.54899999999998</v>
      </c>
      <c r="F105" s="3">
        <f>SUM(C105:E105)</f>
        <v>1133.972</v>
      </c>
      <c r="G105" s="3">
        <v>146.73099999999999</v>
      </c>
      <c r="H105" s="3">
        <v>331.286</v>
      </c>
      <c r="I105" s="3">
        <v>989.28899999999999</v>
      </c>
      <c r="J105" s="3">
        <f>SUM(G105:I105)</f>
        <v>1467.306</v>
      </c>
      <c r="K105" s="3">
        <v>146.73099999999999</v>
      </c>
      <c r="L105" s="3">
        <v>331.286</v>
      </c>
      <c r="M105" s="3">
        <v>989.28899999999999</v>
      </c>
      <c r="N105" s="3">
        <f>SUM(K105:M105)</f>
        <v>1467.306</v>
      </c>
      <c r="O105" s="3">
        <f>C105+G105+K105</f>
        <v>406.85899999999998</v>
      </c>
      <c r="P105" s="3">
        <f t="shared" si="28"/>
        <v>918.59799999999996</v>
      </c>
      <c r="Q105" s="3">
        <f t="shared" si="28"/>
        <v>2743.127</v>
      </c>
      <c r="R105" s="3">
        <f>SUM(O105:Q105)</f>
        <v>4068.5839999999998</v>
      </c>
    </row>
    <row r="106" spans="1:18" ht="15.75" thickBot="1" x14ac:dyDescent="0.3">
      <c r="A106" s="485" t="s">
        <v>35</v>
      </c>
      <c r="B106" s="486"/>
      <c r="C106" s="29">
        <f>SUM(C101:C105)</f>
        <v>2280.6459999999997</v>
      </c>
      <c r="D106" s="29">
        <f t="shared" ref="D106:R106" si="29">SUM(D101:D105)</f>
        <v>5149.2039999999997</v>
      </c>
      <c r="E106" s="29">
        <f t="shared" si="29"/>
        <v>15376.61</v>
      </c>
      <c r="F106" s="29">
        <f t="shared" si="29"/>
        <v>22806.460000000003</v>
      </c>
      <c r="G106" s="29">
        <f t="shared" si="29"/>
        <v>2280.6459999999997</v>
      </c>
      <c r="H106" s="29">
        <f t="shared" si="29"/>
        <v>5149.2039999999997</v>
      </c>
      <c r="I106" s="29">
        <f t="shared" si="29"/>
        <v>15376.609</v>
      </c>
      <c r="J106" s="29">
        <f t="shared" si="29"/>
        <v>22806.458999999999</v>
      </c>
      <c r="K106" s="29">
        <f t="shared" si="29"/>
        <v>2280.6459999999997</v>
      </c>
      <c r="L106" s="29">
        <f t="shared" si="29"/>
        <v>5149.2039999999997</v>
      </c>
      <c r="M106" s="29">
        <f t="shared" si="29"/>
        <v>15376.609</v>
      </c>
      <c r="N106" s="29">
        <f t="shared" si="29"/>
        <v>22806.458999999999</v>
      </c>
      <c r="O106" s="29">
        <f t="shared" si="29"/>
        <v>6841.9380000000019</v>
      </c>
      <c r="P106" s="29">
        <f t="shared" si="29"/>
        <v>15447.611999999999</v>
      </c>
      <c r="Q106" s="29">
        <f t="shared" si="29"/>
        <v>46129.828000000001</v>
      </c>
      <c r="R106" s="29">
        <f t="shared" si="29"/>
        <v>68419.377999999997</v>
      </c>
    </row>
    <row r="107" spans="1:18" ht="35.25" customHeight="1" x14ac:dyDescent="0.25">
      <c r="A107" s="541" t="s">
        <v>34</v>
      </c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3"/>
    </row>
    <row r="108" spans="1:18" ht="27.75" customHeight="1" thickBot="1" x14ac:dyDescent="0.3">
      <c r="A108" s="536" t="s">
        <v>56</v>
      </c>
      <c r="B108" s="537"/>
      <c r="C108" s="57">
        <f>C111+C114</f>
        <v>7186.3</v>
      </c>
      <c r="D108" s="57">
        <f t="shared" ref="D108:R108" si="30">D111+D114</f>
        <v>4741.2</v>
      </c>
      <c r="E108" s="57">
        <f t="shared" si="30"/>
        <v>58333.1</v>
      </c>
      <c r="F108" s="57">
        <f t="shared" si="30"/>
        <v>70260.600000000006</v>
      </c>
      <c r="G108" s="57">
        <f t="shared" si="30"/>
        <v>0</v>
      </c>
      <c r="H108" s="57">
        <f t="shared" si="30"/>
        <v>16839.400000000001</v>
      </c>
      <c r="I108" s="57">
        <f t="shared" si="30"/>
        <v>0</v>
      </c>
      <c r="J108" s="57">
        <f t="shared" si="30"/>
        <v>16839.400000000001</v>
      </c>
      <c r="K108" s="57">
        <f t="shared" si="30"/>
        <v>0</v>
      </c>
      <c r="L108" s="57">
        <f t="shared" si="30"/>
        <v>0</v>
      </c>
      <c r="M108" s="57">
        <f t="shared" si="30"/>
        <v>0</v>
      </c>
      <c r="N108" s="57">
        <f t="shared" si="30"/>
        <v>0</v>
      </c>
      <c r="O108" s="57">
        <f t="shared" si="30"/>
        <v>7186.3</v>
      </c>
      <c r="P108" s="57">
        <f t="shared" si="30"/>
        <v>21580.6</v>
      </c>
      <c r="Q108" s="57">
        <f t="shared" si="30"/>
        <v>58333.1</v>
      </c>
      <c r="R108" s="57">
        <f t="shared" si="30"/>
        <v>87100</v>
      </c>
    </row>
    <row r="109" spans="1:18" x14ac:dyDescent="0.25">
      <c r="A109" s="487" t="s">
        <v>290</v>
      </c>
      <c r="B109" s="48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11"/>
      <c r="Q109" s="112"/>
      <c r="R109" s="113"/>
    </row>
    <row r="110" spans="1:18" ht="60.75" customHeight="1" x14ac:dyDescent="0.25">
      <c r="A110" s="125" t="s">
        <v>81</v>
      </c>
      <c r="B110" s="121" t="s">
        <v>291</v>
      </c>
      <c r="C110" s="3">
        <v>6765.5</v>
      </c>
      <c r="D110" s="3">
        <v>3477.6</v>
      </c>
      <c r="E110" s="3">
        <v>54917.5</v>
      </c>
      <c r="F110" s="3">
        <f>C110+D110+E110</f>
        <v>65160.6</v>
      </c>
      <c r="G110" s="3">
        <v>0</v>
      </c>
      <c r="H110" s="3">
        <v>16839.400000000001</v>
      </c>
      <c r="I110" s="3">
        <v>0</v>
      </c>
      <c r="J110" s="3">
        <f>G110+H110+I110</f>
        <v>16839.400000000001</v>
      </c>
      <c r="K110" s="3">
        <v>0</v>
      </c>
      <c r="L110" s="3">
        <v>0</v>
      </c>
      <c r="M110" s="3">
        <v>0</v>
      </c>
      <c r="N110" s="3">
        <f>K110+L110+M110</f>
        <v>0</v>
      </c>
      <c r="O110" s="3">
        <f>C110+G110+K110</f>
        <v>6765.5</v>
      </c>
      <c r="P110" s="3">
        <f>D110+H110+L110</f>
        <v>20317</v>
      </c>
      <c r="Q110" s="3">
        <f>E110+I110+M110</f>
        <v>54917.5</v>
      </c>
      <c r="R110" s="55">
        <f>F110+J110+N110</f>
        <v>82000</v>
      </c>
    </row>
    <row r="111" spans="1:18" ht="15.75" thickBot="1" x14ac:dyDescent="0.3">
      <c r="A111" s="485" t="s">
        <v>35</v>
      </c>
      <c r="B111" s="486"/>
      <c r="C111" s="29">
        <f t="shared" ref="C111:R111" si="31">SUM(C110:C110)</f>
        <v>6765.5</v>
      </c>
      <c r="D111" s="29">
        <f t="shared" si="31"/>
        <v>3477.6</v>
      </c>
      <c r="E111" s="29">
        <f t="shared" si="31"/>
        <v>54917.5</v>
      </c>
      <c r="F111" s="29">
        <f t="shared" si="31"/>
        <v>65160.6</v>
      </c>
      <c r="G111" s="29">
        <f t="shared" si="31"/>
        <v>0</v>
      </c>
      <c r="H111" s="29">
        <f t="shared" si="31"/>
        <v>16839.400000000001</v>
      </c>
      <c r="I111" s="29">
        <f t="shared" si="31"/>
        <v>0</v>
      </c>
      <c r="J111" s="29">
        <f t="shared" si="31"/>
        <v>16839.400000000001</v>
      </c>
      <c r="K111" s="29">
        <f t="shared" si="31"/>
        <v>0</v>
      </c>
      <c r="L111" s="29">
        <f t="shared" si="31"/>
        <v>0</v>
      </c>
      <c r="M111" s="29">
        <f t="shared" si="31"/>
        <v>0</v>
      </c>
      <c r="N111" s="29">
        <f t="shared" si="31"/>
        <v>0</v>
      </c>
      <c r="O111" s="29">
        <f t="shared" si="31"/>
        <v>6765.5</v>
      </c>
      <c r="P111" s="29">
        <f t="shared" si="31"/>
        <v>20317</v>
      </c>
      <c r="Q111" s="29">
        <f t="shared" si="31"/>
        <v>54917.5</v>
      </c>
      <c r="R111" s="29">
        <f t="shared" si="31"/>
        <v>82000</v>
      </c>
    </row>
    <row r="112" spans="1:18" x14ac:dyDescent="0.25">
      <c r="A112" s="487" t="s">
        <v>292</v>
      </c>
      <c r="B112" s="48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00"/>
      <c r="Q112" s="201"/>
      <c r="R112" s="202"/>
    </row>
    <row r="113" spans="1:18" ht="45" x14ac:dyDescent="0.25">
      <c r="A113" s="126" t="s">
        <v>122</v>
      </c>
      <c r="B113" s="20" t="s">
        <v>321</v>
      </c>
      <c r="C113" s="54">
        <v>420.8</v>
      </c>
      <c r="D113" s="54">
        <v>1263.5999999999999</v>
      </c>
      <c r="E113" s="54">
        <v>3415.6</v>
      </c>
      <c r="F113" s="54">
        <f>SUM(C113:E113)</f>
        <v>5100</v>
      </c>
      <c r="G113" s="53">
        <v>0</v>
      </c>
      <c r="H113" s="53">
        <v>0</v>
      </c>
      <c r="I113" s="53">
        <v>0</v>
      </c>
      <c r="J113" s="3">
        <f>G113+H113+I113</f>
        <v>0</v>
      </c>
      <c r="K113" s="53">
        <v>0</v>
      </c>
      <c r="L113" s="53">
        <v>0</v>
      </c>
      <c r="M113" s="53">
        <v>0</v>
      </c>
      <c r="N113" s="3">
        <f>K113+L113+M113</f>
        <v>0</v>
      </c>
      <c r="O113" s="3">
        <f>C113+G113+K113</f>
        <v>420.8</v>
      </c>
      <c r="P113" s="3">
        <f>D113+H113+L113</f>
        <v>1263.5999999999999</v>
      </c>
      <c r="Q113" s="3">
        <f>E113+I113+M113</f>
        <v>3415.6</v>
      </c>
      <c r="R113" s="55">
        <f>F113+J113+N113</f>
        <v>5100</v>
      </c>
    </row>
    <row r="114" spans="1:18" ht="15.75" thickBot="1" x14ac:dyDescent="0.3">
      <c r="A114" s="485" t="s">
        <v>35</v>
      </c>
      <c r="B114" s="486"/>
      <c r="C114" s="29">
        <f t="shared" ref="C114:R114" si="32">SUM(C113:C113)</f>
        <v>420.8</v>
      </c>
      <c r="D114" s="29">
        <f t="shared" si="32"/>
        <v>1263.5999999999999</v>
      </c>
      <c r="E114" s="29">
        <f t="shared" si="32"/>
        <v>3415.6</v>
      </c>
      <c r="F114" s="29">
        <f t="shared" si="32"/>
        <v>5100</v>
      </c>
      <c r="G114" s="29">
        <f t="shared" si="32"/>
        <v>0</v>
      </c>
      <c r="H114" s="29">
        <f t="shared" si="32"/>
        <v>0</v>
      </c>
      <c r="I114" s="29">
        <f t="shared" si="32"/>
        <v>0</v>
      </c>
      <c r="J114" s="29">
        <f t="shared" si="32"/>
        <v>0</v>
      </c>
      <c r="K114" s="29">
        <f t="shared" si="32"/>
        <v>0</v>
      </c>
      <c r="L114" s="29">
        <f t="shared" si="32"/>
        <v>0</v>
      </c>
      <c r="M114" s="29">
        <f t="shared" si="32"/>
        <v>0</v>
      </c>
      <c r="N114" s="29">
        <f t="shared" si="32"/>
        <v>0</v>
      </c>
      <c r="O114" s="29">
        <f t="shared" si="32"/>
        <v>420.8</v>
      </c>
      <c r="P114" s="29">
        <f t="shared" si="32"/>
        <v>1263.5999999999999</v>
      </c>
      <c r="Q114" s="29">
        <f t="shared" si="32"/>
        <v>3415.6</v>
      </c>
      <c r="R114" s="56">
        <f t="shared" si="32"/>
        <v>5100</v>
      </c>
    </row>
    <row r="115" spans="1:18" ht="33.75" customHeight="1" x14ac:dyDescent="0.25">
      <c r="A115" s="487" t="s">
        <v>323</v>
      </c>
      <c r="B115" s="48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00"/>
      <c r="Q115" s="201"/>
      <c r="R115" s="202"/>
    </row>
    <row r="116" spans="1:18" x14ac:dyDescent="0.25">
      <c r="A116" s="126"/>
      <c r="B116" s="20"/>
      <c r="C116" s="54">
        <v>420.8</v>
      </c>
      <c r="D116" s="54">
        <v>1263.5999999999999</v>
      </c>
      <c r="E116" s="54">
        <v>3415.6</v>
      </c>
      <c r="F116" s="54">
        <f>SUM(C116:E116)</f>
        <v>5100</v>
      </c>
      <c r="G116" s="53">
        <v>0</v>
      </c>
      <c r="H116" s="53">
        <v>0</v>
      </c>
      <c r="I116" s="53">
        <v>0</v>
      </c>
      <c r="J116" s="3">
        <f>G116+H116+I116</f>
        <v>0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420.8</v>
      </c>
      <c r="P116" s="3">
        <f>D116+H116+L116</f>
        <v>1263.5999999999999</v>
      </c>
      <c r="Q116" s="3">
        <f>E116+I116+M116</f>
        <v>3415.6</v>
      </c>
      <c r="R116" s="55">
        <f>F116+J116+N116</f>
        <v>5100</v>
      </c>
    </row>
    <row r="117" spans="1:18" ht="15.75" thickBot="1" x14ac:dyDescent="0.3">
      <c r="A117" s="485" t="s">
        <v>35</v>
      </c>
      <c r="B117" s="486"/>
      <c r="C117" s="29">
        <f t="shared" ref="C117:R117" si="33">SUM(C116:C116)</f>
        <v>420.8</v>
      </c>
      <c r="D117" s="29">
        <f t="shared" si="33"/>
        <v>1263.5999999999999</v>
      </c>
      <c r="E117" s="29">
        <f t="shared" si="33"/>
        <v>3415.6</v>
      </c>
      <c r="F117" s="29">
        <f t="shared" si="33"/>
        <v>5100</v>
      </c>
      <c r="G117" s="29">
        <f t="shared" si="33"/>
        <v>0</v>
      </c>
      <c r="H117" s="29">
        <f t="shared" si="33"/>
        <v>0</v>
      </c>
      <c r="I117" s="29">
        <f t="shared" si="33"/>
        <v>0</v>
      </c>
      <c r="J117" s="29">
        <f t="shared" si="33"/>
        <v>0</v>
      </c>
      <c r="K117" s="29">
        <f t="shared" si="33"/>
        <v>0</v>
      </c>
      <c r="L117" s="29">
        <f t="shared" si="33"/>
        <v>0</v>
      </c>
      <c r="M117" s="29">
        <f t="shared" si="33"/>
        <v>0</v>
      </c>
      <c r="N117" s="29">
        <f t="shared" si="33"/>
        <v>0</v>
      </c>
      <c r="O117" s="29">
        <f t="shared" si="33"/>
        <v>420.8</v>
      </c>
      <c r="P117" s="29">
        <f t="shared" si="33"/>
        <v>1263.5999999999999</v>
      </c>
      <c r="Q117" s="29">
        <f t="shared" si="33"/>
        <v>3415.6</v>
      </c>
      <c r="R117" s="56">
        <f t="shared" si="33"/>
        <v>5100</v>
      </c>
    </row>
  </sheetData>
  <mergeCells count="64"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15:A17"/>
    <mergeCell ref="A18:A20"/>
    <mergeCell ref="A21:A23"/>
    <mergeCell ref="A24:A26"/>
    <mergeCell ref="A31:B31"/>
    <mergeCell ref="A44:R44"/>
    <mergeCell ref="A45:B45"/>
    <mergeCell ref="A46:B46"/>
    <mergeCell ref="A59:B59"/>
    <mergeCell ref="A60:R60"/>
    <mergeCell ref="A49:B49"/>
    <mergeCell ref="A50:B50"/>
    <mergeCell ref="A52:B52"/>
    <mergeCell ref="A53:B53"/>
    <mergeCell ref="A55:B55"/>
    <mergeCell ref="A56:B56"/>
    <mergeCell ref="B57:B58"/>
    <mergeCell ref="A32:B32"/>
    <mergeCell ref="A35:B35"/>
    <mergeCell ref="A36:B36"/>
    <mergeCell ref="A37:A38"/>
    <mergeCell ref="A43:B43"/>
    <mergeCell ref="A87:A90"/>
    <mergeCell ref="A47:A48"/>
    <mergeCell ref="A91:A96"/>
    <mergeCell ref="A97:B97"/>
    <mergeCell ref="A62:B62"/>
    <mergeCell ref="A63:B63"/>
    <mergeCell ref="A69:A72"/>
    <mergeCell ref="A73:A76"/>
    <mergeCell ref="A77:A80"/>
    <mergeCell ref="A61:B61"/>
    <mergeCell ref="A115:B115"/>
    <mergeCell ref="A117:B117"/>
    <mergeCell ref="A114:B114"/>
    <mergeCell ref="A27:A29"/>
    <mergeCell ref="A39:A41"/>
    <mergeCell ref="A64:A68"/>
    <mergeCell ref="A112:B112"/>
    <mergeCell ref="A109:B109"/>
    <mergeCell ref="A111:B111"/>
    <mergeCell ref="A108:B108"/>
    <mergeCell ref="A98:R98"/>
    <mergeCell ref="A99:B99"/>
    <mergeCell ref="A100:B100"/>
    <mergeCell ref="A106:B106"/>
    <mergeCell ref="A107:R107"/>
    <mergeCell ref="A81:A86"/>
  </mergeCells>
  <pageMargins left="0.31496062992125984" right="0.31496062992125984" top="0.35433070866141736" bottom="0.35433070866141736" header="0.31496062992125984" footer="0.31496062992125984"/>
  <pageSetup paperSize="9" scale="46" fitToHeight="4" orientation="landscape" r:id="rId1"/>
  <rowBreaks count="3" manualBreakCount="3">
    <brk id="31" max="17" man="1"/>
    <brk id="59" max="17" man="1"/>
    <brk id="9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60" zoomScaleNormal="84" workbookViewId="0">
      <selection activeCell="F12" sqref="F12"/>
    </sheetView>
  </sheetViews>
  <sheetFormatPr defaultRowHeight="18.75" x14ac:dyDescent="0.3"/>
  <cols>
    <col min="1" max="1" width="22.140625" style="129" customWidth="1"/>
    <col min="2" max="2" width="35.28515625" style="129" customWidth="1"/>
    <col min="3" max="3" width="18.5703125" style="130" customWidth="1"/>
    <col min="4" max="4" width="20.5703125" style="130" customWidth="1"/>
    <col min="5" max="5" width="18.7109375" style="130" customWidth="1"/>
    <col min="6" max="6" width="19.85546875" style="130" bestFit="1" customWidth="1"/>
    <col min="7" max="7" width="19.42578125" style="130" customWidth="1"/>
    <col min="8" max="8" width="18.28515625" style="130" customWidth="1"/>
    <col min="9" max="9" width="19" style="130" customWidth="1"/>
    <col min="10" max="10" width="19.5703125" style="130" customWidth="1"/>
    <col min="11" max="11" width="18.85546875" style="130" customWidth="1"/>
    <col min="12" max="12" width="19.28515625" style="130" customWidth="1"/>
    <col min="13" max="13" width="19" style="130" customWidth="1"/>
    <col min="14" max="14" width="18.42578125" style="130" customWidth="1"/>
    <col min="15" max="15" width="19.28515625" style="130" customWidth="1"/>
    <col min="16" max="16" width="20.7109375" style="130" customWidth="1"/>
    <col min="17" max="17" width="19.42578125" style="130" customWidth="1"/>
    <col min="18" max="18" width="20.285156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6" t="s">
        <v>220</v>
      </c>
      <c r="Q1" s="476"/>
      <c r="R1" s="476"/>
    </row>
    <row r="2" spans="1:19" ht="20.25" x14ac:dyDescent="0.3">
      <c r="A2" s="477" t="s">
        <v>219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1:19" x14ac:dyDescent="0.3">
      <c r="A3" s="491" t="s">
        <v>40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19" ht="19.5" thickBot="1" x14ac:dyDescent="0.35">
      <c r="A4" s="562" t="s">
        <v>27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</row>
    <row r="5" spans="1:19" s="19" customFormat="1" ht="15.75" customHeight="1" x14ac:dyDescent="0.25">
      <c r="A5" s="563" t="s">
        <v>55</v>
      </c>
      <c r="B5" s="565" t="s">
        <v>57</v>
      </c>
      <c r="C5" s="567" t="s">
        <v>44</v>
      </c>
      <c r="D5" s="567"/>
      <c r="E5" s="567"/>
      <c r="F5" s="567"/>
      <c r="G5" s="567" t="s">
        <v>45</v>
      </c>
      <c r="H5" s="567"/>
      <c r="I5" s="567"/>
      <c r="J5" s="567"/>
      <c r="K5" s="567" t="s">
        <v>46</v>
      </c>
      <c r="L5" s="567"/>
      <c r="M5" s="567"/>
      <c r="N5" s="567"/>
      <c r="O5" s="567" t="s">
        <v>49</v>
      </c>
      <c r="P5" s="567"/>
      <c r="Q5" s="568"/>
      <c r="R5" s="569"/>
    </row>
    <row r="6" spans="1:19" s="17" customFormat="1" ht="53.25" customHeight="1" x14ac:dyDescent="0.25">
      <c r="A6" s="564"/>
      <c r="B6" s="566"/>
      <c r="C6" s="131" t="s">
        <v>47</v>
      </c>
      <c r="D6" s="131" t="s">
        <v>48</v>
      </c>
      <c r="E6" s="131" t="s">
        <v>106</v>
      </c>
      <c r="F6" s="132" t="s">
        <v>28</v>
      </c>
      <c r="G6" s="131" t="s">
        <v>47</v>
      </c>
      <c r="H6" s="131" t="s">
        <v>48</v>
      </c>
      <c r="I6" s="131" t="s">
        <v>106</v>
      </c>
      <c r="J6" s="132" t="s">
        <v>28</v>
      </c>
      <c r="K6" s="131" t="s">
        <v>47</v>
      </c>
      <c r="L6" s="131" t="s">
        <v>48</v>
      </c>
      <c r="M6" s="131" t="s">
        <v>106</v>
      </c>
      <c r="N6" s="132" t="s">
        <v>28</v>
      </c>
      <c r="O6" s="131" t="s">
        <v>47</v>
      </c>
      <c r="P6" s="131" t="s">
        <v>48</v>
      </c>
      <c r="Q6" s="131" t="s">
        <v>106</v>
      </c>
      <c r="R6" s="133" t="s">
        <v>28</v>
      </c>
    </row>
    <row r="7" spans="1:19" s="74" customFormat="1" ht="30.75" customHeight="1" x14ac:dyDescent="0.25">
      <c r="A7" s="572" t="s">
        <v>54</v>
      </c>
      <c r="B7" s="573"/>
      <c r="C7" s="134">
        <f t="shared" ref="C7:R7" si="0">C10+C45+C50+C81+C90</f>
        <v>37182.064000000006</v>
      </c>
      <c r="D7" s="134">
        <f t="shared" si="0"/>
        <v>386438.33299999998</v>
      </c>
      <c r="E7" s="134">
        <f t="shared" si="0"/>
        <v>73709.709999999992</v>
      </c>
      <c r="F7" s="134">
        <f t="shared" si="0"/>
        <v>497330.10700000002</v>
      </c>
      <c r="G7" s="134">
        <f t="shared" si="0"/>
        <v>22170.742000000002</v>
      </c>
      <c r="H7" s="134">
        <f t="shared" si="0"/>
        <v>39562.466</v>
      </c>
      <c r="I7" s="134">
        <f t="shared" si="0"/>
        <v>15376.609</v>
      </c>
      <c r="J7" s="134">
        <f t="shared" si="0"/>
        <v>77109.816999999995</v>
      </c>
      <c r="K7" s="134">
        <f t="shared" si="0"/>
        <v>22170.742000000002</v>
      </c>
      <c r="L7" s="134">
        <f t="shared" si="0"/>
        <v>39562.466</v>
      </c>
      <c r="M7" s="134">
        <f t="shared" si="0"/>
        <v>15376.609</v>
      </c>
      <c r="N7" s="134">
        <f t="shared" si="0"/>
        <v>77109.816999999995</v>
      </c>
      <c r="O7" s="134">
        <f t="shared" si="0"/>
        <v>78680.429000000018</v>
      </c>
      <c r="P7" s="134">
        <f t="shared" si="0"/>
        <v>439975.20399999997</v>
      </c>
      <c r="Q7" s="134">
        <f t="shared" si="0"/>
        <v>104462.928</v>
      </c>
      <c r="R7" s="134">
        <f t="shared" si="0"/>
        <v>623118.56099999999</v>
      </c>
    </row>
    <row r="8" spans="1:19" ht="17.25" customHeight="1" thickBot="1" x14ac:dyDescent="0.3">
      <c r="A8" s="574" t="s">
        <v>37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/>
      <c r="R8" s="577"/>
    </row>
    <row r="9" spans="1:19" s="2" customFormat="1" ht="25.5" customHeight="1" x14ac:dyDescent="0.25">
      <c r="A9" s="507" t="s">
        <v>39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9"/>
      <c r="R9" s="510"/>
    </row>
    <row r="10" spans="1:19" s="32" customFormat="1" ht="21" customHeight="1" thickBot="1" x14ac:dyDescent="0.3">
      <c r="A10" s="578" t="s">
        <v>56</v>
      </c>
      <c r="B10" s="579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39" customHeight="1" x14ac:dyDescent="0.25">
      <c r="A11" s="580" t="s">
        <v>285</v>
      </c>
      <c r="B11" s="581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0.25" customHeight="1" x14ac:dyDescent="0.25">
      <c r="A12" s="582" t="s">
        <v>81</v>
      </c>
      <c r="B12" s="140" t="s">
        <v>310</v>
      </c>
      <c r="C12" s="181">
        <v>799.43899999999996</v>
      </c>
      <c r="D12" s="182">
        <f>C12</f>
        <v>799.43899999999996</v>
      </c>
      <c r="E12" s="182">
        <v>0</v>
      </c>
      <c r="F12" s="182">
        <f>C12+D12</f>
        <v>1598.8779999999999</v>
      </c>
      <c r="G12" s="181">
        <v>0</v>
      </c>
      <c r="H12" s="181">
        <v>0</v>
      </c>
      <c r="I12" s="182">
        <v>0</v>
      </c>
      <c r="J12" s="181">
        <v>0</v>
      </c>
      <c r="K12" s="181">
        <v>0</v>
      </c>
      <c r="L12" s="181">
        <v>0</v>
      </c>
      <c r="M12" s="182">
        <v>0</v>
      </c>
      <c r="N12" s="181">
        <v>0</v>
      </c>
      <c r="O12" s="182">
        <f t="shared" ref="O12:Q28" si="2">C12+G12+K12</f>
        <v>799.43899999999996</v>
      </c>
      <c r="P12" s="182">
        <f t="shared" si="2"/>
        <v>799.43899999999996</v>
      </c>
      <c r="Q12" s="182">
        <v>0</v>
      </c>
      <c r="R12" s="182">
        <f>F12+J12+N12</f>
        <v>1598.8779999999999</v>
      </c>
    </row>
    <row r="13" spans="1:19" s="33" customFormat="1" ht="62.25" customHeight="1" x14ac:dyDescent="0.25">
      <c r="A13" s="583"/>
      <c r="B13" s="140" t="s">
        <v>311</v>
      </c>
      <c r="C13" s="181">
        <v>0</v>
      </c>
      <c r="D13" s="182">
        <v>0</v>
      </c>
      <c r="E13" s="182">
        <v>0</v>
      </c>
      <c r="F13" s="182">
        <f t="shared" ref="F13:F29" si="3">C13+D13</f>
        <v>0</v>
      </c>
      <c r="G13" s="181">
        <v>799.43899999999996</v>
      </c>
      <c r="H13" s="182">
        <f>G13</f>
        <v>799.43899999999996</v>
      </c>
      <c r="I13" s="182">
        <v>0</v>
      </c>
      <c r="J13" s="182">
        <f t="shared" ref="J13:J29" si="4">G13+H13</f>
        <v>1598.8779999999999</v>
      </c>
      <c r="K13" s="181">
        <v>799.43899999999996</v>
      </c>
      <c r="L13" s="182">
        <f>K13</f>
        <v>799.43899999999996</v>
      </c>
      <c r="M13" s="182">
        <v>0</v>
      </c>
      <c r="N13" s="182">
        <f t="shared" ref="N13:N29" si="5">K13+L13</f>
        <v>1598.8779999999999</v>
      </c>
      <c r="O13" s="182">
        <f t="shared" si="2"/>
        <v>1598.8779999999999</v>
      </c>
      <c r="P13" s="182">
        <f t="shared" si="2"/>
        <v>1598.8779999999999</v>
      </c>
      <c r="Q13" s="182">
        <v>0</v>
      </c>
      <c r="R13" s="182">
        <f t="shared" ref="R13:R30" si="6">F13+J13+N13</f>
        <v>3197.7559999999999</v>
      </c>
    </row>
    <row r="14" spans="1:19" s="33" customFormat="1" ht="115.5" customHeight="1" x14ac:dyDescent="0.25">
      <c r="A14" s="141" t="s">
        <v>263</v>
      </c>
      <c r="B14" s="142" t="s">
        <v>266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6806.5649999999996</v>
      </c>
      <c r="H14" s="185">
        <v>6806.5649999999996</v>
      </c>
      <c r="I14" s="185">
        <v>0</v>
      </c>
      <c r="J14" s="184">
        <f>G14+H14+I14</f>
        <v>13613.13</v>
      </c>
      <c r="K14" s="184">
        <v>3886.5880000000002</v>
      </c>
      <c r="L14" s="184">
        <v>3886.5880000000002</v>
      </c>
      <c r="M14" s="184">
        <v>0</v>
      </c>
      <c r="N14" s="184">
        <f>K14+L14+M14</f>
        <v>7773.1760000000004</v>
      </c>
      <c r="O14" s="184">
        <f t="shared" si="2"/>
        <v>10693.153</v>
      </c>
      <c r="P14" s="184">
        <f t="shared" si="2"/>
        <v>10693.153</v>
      </c>
      <c r="Q14" s="184">
        <f t="shared" si="2"/>
        <v>0</v>
      </c>
      <c r="R14" s="184">
        <f t="shared" si="6"/>
        <v>21386.306</v>
      </c>
    </row>
    <row r="15" spans="1:19" s="33" customFormat="1" ht="50.25" customHeight="1" x14ac:dyDescent="0.25">
      <c r="A15" s="582" t="s">
        <v>70</v>
      </c>
      <c r="B15" s="140" t="s">
        <v>298</v>
      </c>
      <c r="C15" s="181">
        <v>382.60700000000003</v>
      </c>
      <c r="D15" s="181">
        <v>382.60700000000003</v>
      </c>
      <c r="E15" s="182">
        <v>0</v>
      </c>
      <c r="F15" s="182">
        <f>C15+D15</f>
        <v>765.21400000000006</v>
      </c>
      <c r="G15" s="181"/>
      <c r="H15" s="181"/>
      <c r="I15" s="182">
        <v>0</v>
      </c>
      <c r="J15" s="182">
        <f>G15+H15</f>
        <v>0</v>
      </c>
      <c r="K15" s="186"/>
      <c r="L15" s="186"/>
      <c r="M15" s="186"/>
      <c r="N15" s="186"/>
      <c r="O15" s="181">
        <f t="shared" si="2"/>
        <v>382.60700000000003</v>
      </c>
      <c r="P15" s="181">
        <f t="shared" si="2"/>
        <v>382.60700000000003</v>
      </c>
      <c r="Q15" s="181">
        <f t="shared" si="2"/>
        <v>0</v>
      </c>
      <c r="R15" s="181">
        <f t="shared" si="6"/>
        <v>765.21400000000006</v>
      </c>
    </row>
    <row r="16" spans="1:19" s="33" customFormat="1" ht="60" customHeight="1" x14ac:dyDescent="0.25">
      <c r="A16" s="584"/>
      <c r="B16" s="140" t="s">
        <v>299</v>
      </c>
      <c r="C16" s="181">
        <v>0</v>
      </c>
      <c r="D16" s="182">
        <v>0</v>
      </c>
      <c r="E16" s="182">
        <v>0</v>
      </c>
      <c r="F16" s="182">
        <f t="shared" si="3"/>
        <v>0</v>
      </c>
      <c r="G16" s="181">
        <v>377.28500000000003</v>
      </c>
      <c r="H16" s="182">
        <v>377.28500000000003</v>
      </c>
      <c r="I16" s="182">
        <v>0</v>
      </c>
      <c r="J16" s="182">
        <f>G16+H16</f>
        <v>754.57</v>
      </c>
      <c r="K16" s="181">
        <v>0</v>
      </c>
      <c r="L16" s="181">
        <v>0</v>
      </c>
      <c r="M16" s="181">
        <v>0</v>
      </c>
      <c r="N16" s="181">
        <f t="shared" si="5"/>
        <v>0</v>
      </c>
      <c r="O16" s="182">
        <f t="shared" si="2"/>
        <v>377.28500000000003</v>
      </c>
      <c r="P16" s="182">
        <f t="shared" si="2"/>
        <v>377.28500000000003</v>
      </c>
      <c r="Q16" s="182">
        <v>0</v>
      </c>
      <c r="R16" s="182">
        <f t="shared" si="6"/>
        <v>754.57</v>
      </c>
    </row>
    <row r="17" spans="1:18" s="33" customFormat="1" ht="84" customHeight="1" x14ac:dyDescent="0.25">
      <c r="A17" s="583"/>
      <c r="B17" s="140" t="s">
        <v>300</v>
      </c>
      <c r="C17" s="181">
        <v>0</v>
      </c>
      <c r="D17" s="182">
        <v>0</v>
      </c>
      <c r="E17" s="182">
        <v>0</v>
      </c>
      <c r="F17" s="182">
        <f t="shared" si="3"/>
        <v>0</v>
      </c>
      <c r="G17" s="182">
        <v>0</v>
      </c>
      <c r="H17" s="182">
        <v>0</v>
      </c>
      <c r="I17" s="182">
        <v>0</v>
      </c>
      <c r="J17" s="182">
        <f>G17+H17</f>
        <v>0</v>
      </c>
      <c r="K17" s="181">
        <v>377.58100000000002</v>
      </c>
      <c r="L17" s="181">
        <v>377.58100000000002</v>
      </c>
      <c r="M17" s="182">
        <v>0</v>
      </c>
      <c r="N17" s="182">
        <f t="shared" si="5"/>
        <v>755.16200000000003</v>
      </c>
      <c r="O17" s="182">
        <f>C17+G17+K17</f>
        <v>377.58100000000002</v>
      </c>
      <c r="P17" s="182">
        <f>D17+H17+L17</f>
        <v>377.58100000000002</v>
      </c>
      <c r="Q17" s="182">
        <v>0</v>
      </c>
      <c r="R17" s="182">
        <f>F17+J17+N17</f>
        <v>755.16200000000003</v>
      </c>
    </row>
    <row r="18" spans="1:18" s="33" customFormat="1" ht="43.5" customHeight="1" x14ac:dyDescent="0.25">
      <c r="A18" s="582" t="s">
        <v>72</v>
      </c>
      <c r="B18" s="140" t="s">
        <v>301</v>
      </c>
      <c r="C18" s="181">
        <v>383.08699999999999</v>
      </c>
      <c r="D18" s="182">
        <v>383.08699999999999</v>
      </c>
      <c r="E18" s="182">
        <v>0</v>
      </c>
      <c r="F18" s="182">
        <f t="shared" si="3"/>
        <v>766.17399999999998</v>
      </c>
      <c r="G18" s="181">
        <v>0</v>
      </c>
      <c r="H18" s="181">
        <v>0</v>
      </c>
      <c r="I18" s="182">
        <v>0</v>
      </c>
      <c r="J18" s="182">
        <f t="shared" si="4"/>
        <v>0</v>
      </c>
      <c r="K18" s="181">
        <v>0</v>
      </c>
      <c r="L18" s="181">
        <v>0</v>
      </c>
      <c r="M18" s="182">
        <v>0</v>
      </c>
      <c r="N18" s="182">
        <f t="shared" si="5"/>
        <v>0</v>
      </c>
      <c r="O18" s="182">
        <f t="shared" si="2"/>
        <v>383.08699999999999</v>
      </c>
      <c r="P18" s="182">
        <f t="shared" si="2"/>
        <v>383.08699999999999</v>
      </c>
      <c r="Q18" s="182">
        <v>0</v>
      </c>
      <c r="R18" s="182">
        <f t="shared" si="6"/>
        <v>766.17399999999998</v>
      </c>
    </row>
    <row r="19" spans="1:18" s="33" customFormat="1" ht="42.75" customHeight="1" x14ac:dyDescent="0.25">
      <c r="A19" s="584"/>
      <c r="B19" s="140" t="s">
        <v>302</v>
      </c>
      <c r="C19" s="181">
        <v>0</v>
      </c>
      <c r="D19" s="182">
        <v>0</v>
      </c>
      <c r="E19" s="182">
        <v>0</v>
      </c>
      <c r="F19" s="182">
        <f t="shared" si="3"/>
        <v>0</v>
      </c>
      <c r="G19" s="181">
        <v>386.27499999999998</v>
      </c>
      <c r="H19" s="181">
        <v>386.27499999999998</v>
      </c>
      <c r="I19" s="182">
        <v>0</v>
      </c>
      <c r="J19" s="182">
        <f t="shared" si="4"/>
        <v>772.55</v>
      </c>
      <c r="K19" s="181">
        <v>0</v>
      </c>
      <c r="L19" s="181">
        <v>0</v>
      </c>
      <c r="M19" s="182">
        <v>0</v>
      </c>
      <c r="N19" s="182">
        <f t="shared" si="5"/>
        <v>0</v>
      </c>
      <c r="O19" s="182">
        <f t="shared" si="2"/>
        <v>386.27499999999998</v>
      </c>
      <c r="P19" s="182">
        <f t="shared" si="2"/>
        <v>386.27499999999998</v>
      </c>
      <c r="Q19" s="182">
        <v>0</v>
      </c>
      <c r="R19" s="182">
        <f t="shared" si="6"/>
        <v>772.55</v>
      </c>
    </row>
    <row r="20" spans="1:18" s="33" customFormat="1" ht="37.5" customHeight="1" x14ac:dyDescent="0.25">
      <c r="A20" s="583"/>
      <c r="B20" s="140" t="s">
        <v>303</v>
      </c>
      <c r="C20" s="181"/>
      <c r="D20" s="182"/>
      <c r="E20" s="182">
        <v>0</v>
      </c>
      <c r="F20" s="182">
        <f t="shared" si="3"/>
        <v>0</v>
      </c>
      <c r="G20" s="181"/>
      <c r="H20" s="181"/>
      <c r="I20" s="182">
        <v>0</v>
      </c>
      <c r="J20" s="182">
        <f t="shared" si="4"/>
        <v>0</v>
      </c>
      <c r="K20" s="181">
        <v>382.12599999999998</v>
      </c>
      <c r="L20" s="181">
        <v>382.12599999999998</v>
      </c>
      <c r="M20" s="182">
        <v>0</v>
      </c>
      <c r="N20" s="182">
        <f t="shared" si="5"/>
        <v>764.25199999999995</v>
      </c>
      <c r="O20" s="182">
        <f t="shared" si="2"/>
        <v>382.12599999999998</v>
      </c>
      <c r="P20" s="182">
        <f t="shared" si="2"/>
        <v>382.12599999999998</v>
      </c>
      <c r="Q20" s="182">
        <v>0</v>
      </c>
      <c r="R20" s="182">
        <f t="shared" si="6"/>
        <v>764.25199999999995</v>
      </c>
    </row>
    <row r="21" spans="1:18" s="33" customFormat="1" ht="42.75" customHeight="1" x14ac:dyDescent="0.25">
      <c r="A21" s="582" t="s">
        <v>74</v>
      </c>
      <c r="B21" s="140" t="s">
        <v>304</v>
      </c>
      <c r="C21" s="181">
        <v>0</v>
      </c>
      <c r="D21" s="182">
        <v>0</v>
      </c>
      <c r="E21" s="182">
        <v>0</v>
      </c>
      <c r="F21" s="182">
        <f t="shared" si="3"/>
        <v>0</v>
      </c>
      <c r="G21" s="181">
        <v>0</v>
      </c>
      <c r="H21" s="181">
        <v>0</v>
      </c>
      <c r="I21" s="182">
        <v>0</v>
      </c>
      <c r="J21" s="182">
        <f t="shared" si="4"/>
        <v>0</v>
      </c>
      <c r="K21" s="181">
        <v>387.84100000000001</v>
      </c>
      <c r="L21" s="182">
        <v>387.84100000000001</v>
      </c>
      <c r="M21" s="182">
        <v>0</v>
      </c>
      <c r="N21" s="182">
        <f t="shared" si="5"/>
        <v>775.68200000000002</v>
      </c>
      <c r="O21" s="182">
        <f t="shared" si="2"/>
        <v>387.84100000000001</v>
      </c>
      <c r="P21" s="182">
        <f t="shared" si="2"/>
        <v>387.84100000000001</v>
      </c>
      <c r="Q21" s="182">
        <v>0</v>
      </c>
      <c r="R21" s="182">
        <f t="shared" si="6"/>
        <v>775.68200000000002</v>
      </c>
    </row>
    <row r="22" spans="1:18" s="33" customFormat="1" ht="37.5" x14ac:dyDescent="0.25">
      <c r="A22" s="584"/>
      <c r="B22" s="140" t="s">
        <v>305</v>
      </c>
      <c r="C22" s="181">
        <v>0</v>
      </c>
      <c r="D22" s="182">
        <v>0</v>
      </c>
      <c r="E22" s="182">
        <v>0</v>
      </c>
      <c r="F22" s="182">
        <f t="shared" si="3"/>
        <v>0</v>
      </c>
      <c r="G22" s="181">
        <v>383.947</v>
      </c>
      <c r="H22" s="181">
        <v>383.947</v>
      </c>
      <c r="I22" s="182">
        <v>0</v>
      </c>
      <c r="J22" s="182">
        <f t="shared" si="4"/>
        <v>767.89400000000001</v>
      </c>
      <c r="K22" s="181">
        <v>0</v>
      </c>
      <c r="L22" s="181">
        <v>0</v>
      </c>
      <c r="M22" s="182">
        <v>0</v>
      </c>
      <c r="N22" s="182"/>
      <c r="O22" s="182">
        <f t="shared" si="2"/>
        <v>383.947</v>
      </c>
      <c r="P22" s="182">
        <f t="shared" si="2"/>
        <v>383.947</v>
      </c>
      <c r="Q22" s="182">
        <v>0</v>
      </c>
      <c r="R22" s="182">
        <f t="shared" si="6"/>
        <v>767.89400000000001</v>
      </c>
    </row>
    <row r="23" spans="1:18" s="33" customFormat="1" ht="37.5" x14ac:dyDescent="0.25">
      <c r="A23" s="583"/>
      <c r="B23" s="140" t="s">
        <v>306</v>
      </c>
      <c r="C23" s="181"/>
      <c r="D23" s="182"/>
      <c r="E23" s="182">
        <v>0</v>
      </c>
      <c r="F23" s="182">
        <f t="shared" si="3"/>
        <v>0</v>
      </c>
      <c r="G23" s="181"/>
      <c r="H23" s="181"/>
      <c r="I23" s="182">
        <v>0</v>
      </c>
      <c r="J23" s="182">
        <f t="shared" si="4"/>
        <v>0</v>
      </c>
      <c r="K23" s="181">
        <v>389.06400000000002</v>
      </c>
      <c r="L23" s="181">
        <v>389.06400000000002</v>
      </c>
      <c r="M23" s="182">
        <v>0</v>
      </c>
      <c r="N23" s="182">
        <f t="shared" si="5"/>
        <v>778.12800000000004</v>
      </c>
      <c r="O23" s="182">
        <f t="shared" si="2"/>
        <v>389.06400000000002</v>
      </c>
      <c r="P23" s="182">
        <f t="shared" si="2"/>
        <v>389.06400000000002</v>
      </c>
      <c r="Q23" s="182">
        <v>0</v>
      </c>
      <c r="R23" s="182">
        <f t="shared" si="6"/>
        <v>778.12800000000004</v>
      </c>
    </row>
    <row r="24" spans="1:18" s="33" customFormat="1" ht="58.5" customHeight="1" x14ac:dyDescent="0.25">
      <c r="A24" s="582" t="s">
        <v>75</v>
      </c>
      <c r="B24" s="140" t="s">
        <v>314</v>
      </c>
      <c r="C24" s="181">
        <v>0</v>
      </c>
      <c r="D24" s="182">
        <v>0</v>
      </c>
      <c r="E24" s="182">
        <v>0</v>
      </c>
      <c r="F24" s="182">
        <f t="shared" si="3"/>
        <v>0</v>
      </c>
      <c r="G24" s="181">
        <v>387.37799999999999</v>
      </c>
      <c r="H24" s="182">
        <v>387.37799999999999</v>
      </c>
      <c r="I24" s="182">
        <v>0</v>
      </c>
      <c r="J24" s="182">
        <f t="shared" si="4"/>
        <v>774.75599999999997</v>
      </c>
      <c r="K24" s="181">
        <v>0</v>
      </c>
      <c r="L24" s="181">
        <v>0</v>
      </c>
      <c r="M24" s="182">
        <v>0</v>
      </c>
      <c r="N24" s="182">
        <f t="shared" si="5"/>
        <v>0</v>
      </c>
      <c r="O24" s="182">
        <f t="shared" si="2"/>
        <v>387.37799999999999</v>
      </c>
      <c r="P24" s="182">
        <f t="shared" si="2"/>
        <v>387.37799999999999</v>
      </c>
      <c r="Q24" s="182">
        <v>0</v>
      </c>
      <c r="R24" s="182">
        <f t="shared" si="6"/>
        <v>774.75599999999997</v>
      </c>
    </row>
    <row r="25" spans="1:18" s="33" customFormat="1" ht="56.25" x14ac:dyDescent="0.25">
      <c r="A25" s="584"/>
      <c r="B25" s="140" t="s">
        <v>307</v>
      </c>
      <c r="C25" s="181">
        <v>0</v>
      </c>
      <c r="D25" s="182">
        <v>0</v>
      </c>
      <c r="E25" s="182">
        <v>0</v>
      </c>
      <c r="F25" s="182">
        <f t="shared" si="3"/>
        <v>0</v>
      </c>
      <c r="G25" s="181">
        <v>381.15100000000001</v>
      </c>
      <c r="H25" s="181">
        <v>381.15100000000001</v>
      </c>
      <c r="I25" s="182">
        <v>0</v>
      </c>
      <c r="J25" s="182">
        <f t="shared" si="4"/>
        <v>762.30200000000002</v>
      </c>
      <c r="K25" s="181">
        <v>0</v>
      </c>
      <c r="L25" s="181">
        <v>0</v>
      </c>
      <c r="M25" s="182">
        <v>0</v>
      </c>
      <c r="N25" s="182">
        <f t="shared" si="5"/>
        <v>0</v>
      </c>
      <c r="O25" s="182">
        <f t="shared" si="2"/>
        <v>381.15100000000001</v>
      </c>
      <c r="P25" s="182">
        <f t="shared" si="2"/>
        <v>381.15100000000001</v>
      </c>
      <c r="Q25" s="182">
        <v>0</v>
      </c>
      <c r="R25" s="182">
        <f t="shared" si="6"/>
        <v>762.30200000000002</v>
      </c>
    </row>
    <row r="26" spans="1:18" s="33" customFormat="1" ht="56.25" x14ac:dyDescent="0.25">
      <c r="A26" s="583"/>
      <c r="B26" s="140" t="s">
        <v>308</v>
      </c>
      <c r="C26" s="181">
        <v>0</v>
      </c>
      <c r="D26" s="182">
        <v>0</v>
      </c>
      <c r="E26" s="182">
        <v>0</v>
      </c>
      <c r="F26" s="182">
        <f t="shared" si="3"/>
        <v>0</v>
      </c>
      <c r="G26" s="181">
        <v>0</v>
      </c>
      <c r="H26" s="181">
        <v>0</v>
      </c>
      <c r="I26" s="182">
        <v>0</v>
      </c>
      <c r="J26" s="182">
        <f t="shared" si="4"/>
        <v>0</v>
      </c>
      <c r="K26" s="181">
        <v>379.71100000000001</v>
      </c>
      <c r="L26" s="181">
        <v>379.71100000000001</v>
      </c>
      <c r="M26" s="182">
        <v>0</v>
      </c>
      <c r="N26" s="182">
        <f t="shared" si="5"/>
        <v>759.42200000000003</v>
      </c>
      <c r="O26" s="182">
        <f t="shared" si="2"/>
        <v>379.71100000000001</v>
      </c>
      <c r="P26" s="182">
        <f t="shared" si="2"/>
        <v>379.71100000000001</v>
      </c>
      <c r="Q26" s="182">
        <v>0</v>
      </c>
      <c r="R26" s="182">
        <f t="shared" si="6"/>
        <v>759.42200000000003</v>
      </c>
    </row>
    <row r="27" spans="1:18" s="33" customFormat="1" ht="36.75" customHeight="1" x14ac:dyDescent="0.25">
      <c r="A27" s="582" t="s">
        <v>78</v>
      </c>
      <c r="B27" s="140" t="s">
        <v>315</v>
      </c>
      <c r="C27" s="181">
        <v>507.024</v>
      </c>
      <c r="D27" s="182">
        <v>507.024</v>
      </c>
      <c r="E27" s="182">
        <v>0</v>
      </c>
      <c r="F27" s="182">
        <f t="shared" si="3"/>
        <v>1014.048</v>
      </c>
      <c r="G27" s="181">
        <v>0</v>
      </c>
      <c r="H27" s="181">
        <v>0</v>
      </c>
      <c r="I27" s="182">
        <v>0</v>
      </c>
      <c r="J27" s="182">
        <f t="shared" si="4"/>
        <v>0</v>
      </c>
      <c r="K27" s="181">
        <v>0</v>
      </c>
      <c r="L27" s="181">
        <v>0</v>
      </c>
      <c r="M27" s="182">
        <v>0</v>
      </c>
      <c r="N27" s="182">
        <f t="shared" si="5"/>
        <v>0</v>
      </c>
      <c r="O27" s="182">
        <f t="shared" si="2"/>
        <v>507.024</v>
      </c>
      <c r="P27" s="182">
        <f t="shared" si="2"/>
        <v>507.024</v>
      </c>
      <c r="Q27" s="182">
        <v>0</v>
      </c>
      <c r="R27" s="182">
        <f t="shared" si="6"/>
        <v>1014.048</v>
      </c>
    </row>
    <row r="28" spans="1:18" s="33" customFormat="1" ht="37.5" x14ac:dyDescent="0.25">
      <c r="A28" s="584"/>
      <c r="B28" s="144" t="s">
        <v>312</v>
      </c>
      <c r="C28" s="181">
        <v>385.10700000000003</v>
      </c>
      <c r="D28" s="181">
        <v>385.10700000000003</v>
      </c>
      <c r="E28" s="182">
        <v>0</v>
      </c>
      <c r="F28" s="182">
        <f t="shared" si="3"/>
        <v>770.21400000000006</v>
      </c>
      <c r="G28" s="181">
        <v>0</v>
      </c>
      <c r="H28" s="181">
        <v>0</v>
      </c>
      <c r="I28" s="182">
        <v>0</v>
      </c>
      <c r="J28" s="182">
        <f t="shared" si="4"/>
        <v>0</v>
      </c>
      <c r="K28" s="181">
        <v>0</v>
      </c>
      <c r="L28" s="181">
        <v>0</v>
      </c>
      <c r="M28" s="182">
        <v>0</v>
      </c>
      <c r="N28" s="182">
        <f t="shared" si="5"/>
        <v>0</v>
      </c>
      <c r="O28" s="182">
        <f t="shared" si="2"/>
        <v>385.10700000000003</v>
      </c>
      <c r="P28" s="182">
        <f t="shared" si="2"/>
        <v>385.10700000000003</v>
      </c>
      <c r="Q28" s="182">
        <v>0</v>
      </c>
      <c r="R28" s="182">
        <f t="shared" si="6"/>
        <v>770.21400000000006</v>
      </c>
    </row>
    <row r="29" spans="1:18" s="33" customFormat="1" ht="56.25" x14ac:dyDescent="0.25">
      <c r="A29" s="584"/>
      <c r="B29" s="140" t="s">
        <v>309</v>
      </c>
      <c r="C29" s="181">
        <v>384.99400000000003</v>
      </c>
      <c r="D29" s="181">
        <v>384.99400000000003</v>
      </c>
      <c r="E29" s="182">
        <v>0</v>
      </c>
      <c r="F29" s="182">
        <f t="shared" si="3"/>
        <v>769.98800000000006</v>
      </c>
      <c r="G29" s="181">
        <v>0</v>
      </c>
      <c r="H29" s="181">
        <v>0</v>
      </c>
      <c r="I29" s="182">
        <v>0</v>
      </c>
      <c r="J29" s="182">
        <f t="shared" si="4"/>
        <v>0</v>
      </c>
      <c r="K29" s="181">
        <v>0</v>
      </c>
      <c r="L29" s="181">
        <v>0</v>
      </c>
      <c r="M29" s="182">
        <v>0</v>
      </c>
      <c r="N29" s="182">
        <f t="shared" si="5"/>
        <v>0</v>
      </c>
      <c r="O29" s="182">
        <f t="shared" ref="O29:Q30" si="7">C29+G29+K29</f>
        <v>384.99400000000003</v>
      </c>
      <c r="P29" s="182">
        <f t="shared" si="7"/>
        <v>384.99400000000003</v>
      </c>
      <c r="Q29" s="182">
        <v>0</v>
      </c>
      <c r="R29" s="182">
        <f t="shared" si="6"/>
        <v>769.98800000000006</v>
      </c>
    </row>
    <row r="30" spans="1:18" s="33" customFormat="1" ht="56.25" x14ac:dyDescent="0.25">
      <c r="A30" s="145" t="s">
        <v>79</v>
      </c>
      <c r="B30" s="146" t="s">
        <v>313</v>
      </c>
      <c r="C30" s="187">
        <v>0</v>
      </c>
      <c r="D30" s="187">
        <v>0</v>
      </c>
      <c r="E30" s="187">
        <v>0</v>
      </c>
      <c r="F30" s="188">
        <f>SUM(C30:E30)</f>
        <v>0</v>
      </c>
      <c r="G30" s="188">
        <v>2834.2150000000001</v>
      </c>
      <c r="H30" s="188">
        <v>2834.2150000000001</v>
      </c>
      <c r="I30" s="188">
        <v>0</v>
      </c>
      <c r="J30" s="189">
        <f>G30+H30+I30</f>
        <v>5668.43</v>
      </c>
      <c r="K30" s="187">
        <v>4665.7849999999999</v>
      </c>
      <c r="L30" s="187">
        <v>4665.7849999999999</v>
      </c>
      <c r="M30" s="187">
        <v>0</v>
      </c>
      <c r="N30" s="189">
        <f>K30+L30+M30</f>
        <v>9331.57</v>
      </c>
      <c r="O30" s="189">
        <f t="shared" si="7"/>
        <v>7500</v>
      </c>
      <c r="P30" s="189">
        <f t="shared" si="7"/>
        <v>7500</v>
      </c>
      <c r="Q30" s="189">
        <f t="shared" si="7"/>
        <v>0</v>
      </c>
      <c r="R30" s="190">
        <f t="shared" si="6"/>
        <v>15000</v>
      </c>
    </row>
    <row r="31" spans="1:18" s="33" customFormat="1" ht="21" thickBot="1" x14ac:dyDescent="0.35">
      <c r="A31" s="570" t="s">
        <v>35</v>
      </c>
      <c r="B31" s="571"/>
      <c r="C31" s="191">
        <f>SUM(C12:C30)</f>
        <v>2842.2580000000003</v>
      </c>
      <c r="D31" s="191">
        <f t="shared" ref="D31:R31" si="8">SUM(D12:D30)</f>
        <v>2842.2580000000003</v>
      </c>
      <c r="E31" s="191">
        <f t="shared" si="8"/>
        <v>0</v>
      </c>
      <c r="F31" s="191">
        <f t="shared" si="8"/>
        <v>5684.5160000000005</v>
      </c>
      <c r="G31" s="191">
        <f t="shared" si="8"/>
        <v>12356.255000000001</v>
      </c>
      <c r="H31" s="191">
        <f t="shared" si="8"/>
        <v>12356.255000000001</v>
      </c>
      <c r="I31" s="191">
        <f t="shared" si="8"/>
        <v>0</v>
      </c>
      <c r="J31" s="191">
        <f t="shared" si="8"/>
        <v>24712.510000000002</v>
      </c>
      <c r="K31" s="191">
        <f t="shared" si="8"/>
        <v>11268.135000000002</v>
      </c>
      <c r="L31" s="191">
        <f t="shared" si="8"/>
        <v>11268.135000000002</v>
      </c>
      <c r="M31" s="191">
        <f t="shared" si="8"/>
        <v>0</v>
      </c>
      <c r="N31" s="191">
        <f t="shared" si="8"/>
        <v>22536.270000000004</v>
      </c>
      <c r="O31" s="191">
        <f t="shared" si="8"/>
        <v>26466.648000000001</v>
      </c>
      <c r="P31" s="191">
        <f t="shared" si="8"/>
        <v>26466.648000000001</v>
      </c>
      <c r="Q31" s="191">
        <f t="shared" si="8"/>
        <v>0</v>
      </c>
      <c r="R31" s="191">
        <f t="shared" si="8"/>
        <v>52933.296000000002</v>
      </c>
    </row>
    <row r="32" spans="1:18" s="33" customFormat="1" ht="45.75" customHeight="1" x14ac:dyDescent="0.25">
      <c r="A32" s="585" t="s">
        <v>281</v>
      </c>
      <c r="B32" s="586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4"/>
      <c r="R32" s="195"/>
    </row>
    <row r="33" spans="1:18" s="33" customFormat="1" ht="105" customHeight="1" x14ac:dyDescent="0.25">
      <c r="A33" s="147" t="s">
        <v>72</v>
      </c>
      <c r="B33" s="140" t="s">
        <v>282</v>
      </c>
      <c r="C33" s="196">
        <v>0</v>
      </c>
      <c r="D33" s="196">
        <v>0</v>
      </c>
      <c r="E33" s="196">
        <v>0</v>
      </c>
      <c r="F33" s="196">
        <f>C33+D33</f>
        <v>0</v>
      </c>
      <c r="G33" s="197">
        <v>0</v>
      </c>
      <c r="H33" s="197">
        <v>0</v>
      </c>
      <c r="I33" s="197">
        <v>0</v>
      </c>
      <c r="J33" s="197">
        <f>G33+H33</f>
        <v>0</v>
      </c>
      <c r="K33" s="197">
        <v>6806.5649999999996</v>
      </c>
      <c r="L33" s="197">
        <v>6806.5649999999996</v>
      </c>
      <c r="M33" s="197">
        <v>0</v>
      </c>
      <c r="N33" s="197">
        <f>K33+L33</f>
        <v>13613.13</v>
      </c>
      <c r="O33" s="184">
        <f>G33+K33+C33</f>
        <v>6806.5649999999996</v>
      </c>
      <c r="P33" s="184">
        <f>H33+L33+D33</f>
        <v>6806.5649999999996</v>
      </c>
      <c r="Q33" s="184">
        <v>0</v>
      </c>
      <c r="R33" s="184">
        <f>J33+N33+F33</f>
        <v>13613.13</v>
      </c>
    </row>
    <row r="34" spans="1:18" s="33" customFormat="1" ht="96" customHeight="1" x14ac:dyDescent="0.25">
      <c r="A34" s="149" t="s">
        <v>75</v>
      </c>
      <c r="B34" s="140" t="s">
        <v>283</v>
      </c>
      <c r="C34" s="181">
        <v>3089.7350000000001</v>
      </c>
      <c r="D34" s="181">
        <v>3089.7350000000001</v>
      </c>
      <c r="E34" s="181">
        <v>0</v>
      </c>
      <c r="F34" s="181">
        <f>C34+D34</f>
        <v>6179.47</v>
      </c>
      <c r="G34" s="181">
        <v>0</v>
      </c>
      <c r="H34" s="181">
        <v>0</v>
      </c>
      <c r="I34" s="181">
        <v>0</v>
      </c>
      <c r="J34" s="181">
        <f>G34+H34</f>
        <v>0</v>
      </c>
      <c r="K34" s="181">
        <v>0</v>
      </c>
      <c r="L34" s="181">
        <v>0</v>
      </c>
      <c r="M34" s="181">
        <v>0</v>
      </c>
      <c r="N34" s="181">
        <f>K34+L34</f>
        <v>0</v>
      </c>
      <c r="O34" s="181">
        <f>G34+K34+C34</f>
        <v>3089.7350000000001</v>
      </c>
      <c r="P34" s="181">
        <f>H34+L34+D34</f>
        <v>3089.7350000000001</v>
      </c>
      <c r="Q34" s="181">
        <v>0</v>
      </c>
      <c r="R34" s="181">
        <f>J34+N34+F34</f>
        <v>6179.47</v>
      </c>
    </row>
    <row r="35" spans="1:18" s="33" customFormat="1" ht="23.25" customHeight="1" thickBot="1" x14ac:dyDescent="0.35">
      <c r="A35" s="570" t="s">
        <v>35</v>
      </c>
      <c r="B35" s="571"/>
      <c r="C35" s="191">
        <f t="shared" ref="C35:R35" si="9">C34+C33</f>
        <v>3089.7350000000001</v>
      </c>
      <c r="D35" s="191">
        <f t="shared" si="9"/>
        <v>3089.7350000000001</v>
      </c>
      <c r="E35" s="191">
        <f t="shared" si="9"/>
        <v>0</v>
      </c>
      <c r="F35" s="191">
        <f t="shared" si="9"/>
        <v>6179.47</v>
      </c>
      <c r="G35" s="191">
        <f t="shared" si="9"/>
        <v>0</v>
      </c>
      <c r="H35" s="191">
        <f t="shared" si="9"/>
        <v>0</v>
      </c>
      <c r="I35" s="191">
        <f t="shared" si="9"/>
        <v>0</v>
      </c>
      <c r="J35" s="191">
        <f t="shared" si="9"/>
        <v>0</v>
      </c>
      <c r="K35" s="191">
        <f t="shared" si="9"/>
        <v>6806.5649999999996</v>
      </c>
      <c r="L35" s="191">
        <f t="shared" si="9"/>
        <v>6806.5649999999996</v>
      </c>
      <c r="M35" s="191">
        <f t="shared" si="9"/>
        <v>0</v>
      </c>
      <c r="N35" s="191">
        <f t="shared" si="9"/>
        <v>13613.13</v>
      </c>
      <c r="O35" s="191">
        <f t="shared" si="9"/>
        <v>9896.2999999999993</v>
      </c>
      <c r="P35" s="191">
        <f t="shared" si="9"/>
        <v>9896.2999999999993</v>
      </c>
      <c r="Q35" s="191">
        <f t="shared" si="9"/>
        <v>0</v>
      </c>
      <c r="R35" s="191">
        <f t="shared" si="9"/>
        <v>19792.599999999999</v>
      </c>
    </row>
    <row r="36" spans="1:18" s="33" customFormat="1" ht="50.25" customHeight="1" x14ac:dyDescent="0.25">
      <c r="A36" s="585" t="s">
        <v>261</v>
      </c>
      <c r="B36" s="586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4"/>
      <c r="R36" s="195"/>
    </row>
    <row r="37" spans="1:18" s="33" customFormat="1" ht="80.25" customHeight="1" x14ac:dyDescent="0.25">
      <c r="A37" s="587" t="s">
        <v>81</v>
      </c>
      <c r="B37" s="150" t="s">
        <v>92</v>
      </c>
      <c r="C37" s="184">
        <v>0</v>
      </c>
      <c r="D37" s="184">
        <v>0</v>
      </c>
      <c r="E37" s="184">
        <v>0</v>
      </c>
      <c r="F37" s="184">
        <f t="shared" ref="F37:F42" si="10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1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2">K37+L37</f>
        <v>0</v>
      </c>
      <c r="O37" s="184">
        <f t="shared" ref="O37:R43" si="13">G37+K37+C37</f>
        <v>3125.1869999999999</v>
      </c>
      <c r="P37" s="184">
        <f t="shared" si="13"/>
        <v>3125.1869999999999</v>
      </c>
      <c r="Q37" s="184">
        <f t="shared" si="13"/>
        <v>0</v>
      </c>
      <c r="R37" s="184">
        <f t="shared" si="13"/>
        <v>6250.3739999999998</v>
      </c>
    </row>
    <row r="38" spans="1:18" s="33" customFormat="1" ht="45" customHeight="1" x14ac:dyDescent="0.25">
      <c r="A38" s="588"/>
      <c r="B38" s="151" t="s">
        <v>260</v>
      </c>
      <c r="C38" s="198">
        <v>3272.6669999999999</v>
      </c>
      <c r="D38" s="198">
        <v>3272.6669999999999</v>
      </c>
      <c r="E38" s="198">
        <v>0</v>
      </c>
      <c r="F38" s="181">
        <f t="shared" si="10"/>
        <v>6545.3339999999998</v>
      </c>
      <c r="G38" s="198">
        <v>0</v>
      </c>
      <c r="H38" s="198">
        <v>0</v>
      </c>
      <c r="I38" s="198">
        <v>0</v>
      </c>
      <c r="J38" s="181">
        <f t="shared" si="11"/>
        <v>0</v>
      </c>
      <c r="K38" s="181">
        <v>0</v>
      </c>
      <c r="L38" s="181">
        <v>0</v>
      </c>
      <c r="M38" s="181">
        <v>0</v>
      </c>
      <c r="N38" s="181">
        <f t="shared" si="12"/>
        <v>0</v>
      </c>
      <c r="O38" s="181">
        <f t="shared" si="13"/>
        <v>3272.6669999999999</v>
      </c>
      <c r="P38" s="181">
        <f t="shared" si="13"/>
        <v>3272.6669999999999</v>
      </c>
      <c r="Q38" s="181">
        <f t="shared" si="13"/>
        <v>0</v>
      </c>
      <c r="R38" s="181">
        <f t="shared" si="13"/>
        <v>6545.3339999999998</v>
      </c>
    </row>
    <row r="39" spans="1:18" s="33" customFormat="1" ht="62.25" customHeight="1" x14ac:dyDescent="0.25">
      <c r="A39" s="587" t="s">
        <v>78</v>
      </c>
      <c r="B39" s="151" t="s">
        <v>295</v>
      </c>
      <c r="C39" s="198">
        <v>856.99099999999999</v>
      </c>
      <c r="D39" s="198">
        <v>856.99099999999999</v>
      </c>
      <c r="E39" s="198">
        <v>0</v>
      </c>
      <c r="F39" s="181">
        <f t="shared" si="10"/>
        <v>1713.982</v>
      </c>
      <c r="G39" s="198">
        <v>0</v>
      </c>
      <c r="H39" s="198">
        <v>0</v>
      </c>
      <c r="I39" s="198">
        <v>0</v>
      </c>
      <c r="J39" s="181">
        <f t="shared" si="11"/>
        <v>0</v>
      </c>
      <c r="K39" s="181">
        <v>0</v>
      </c>
      <c r="L39" s="181">
        <v>0</v>
      </c>
      <c r="M39" s="181">
        <v>0</v>
      </c>
      <c r="N39" s="181">
        <f t="shared" si="12"/>
        <v>0</v>
      </c>
      <c r="O39" s="181">
        <f t="shared" si="13"/>
        <v>856.99099999999999</v>
      </c>
      <c r="P39" s="181">
        <f t="shared" si="13"/>
        <v>856.99099999999999</v>
      </c>
      <c r="Q39" s="181">
        <f t="shared" si="13"/>
        <v>0</v>
      </c>
      <c r="R39" s="181">
        <f t="shared" si="13"/>
        <v>1713.982</v>
      </c>
    </row>
    <row r="40" spans="1:18" s="33" customFormat="1" ht="56.25" x14ac:dyDescent="0.25">
      <c r="A40" s="589"/>
      <c r="B40" s="150" t="s">
        <v>296</v>
      </c>
      <c r="C40" s="198">
        <v>378.45699999999999</v>
      </c>
      <c r="D40" s="198">
        <v>378.45699999999999</v>
      </c>
      <c r="E40" s="198">
        <v>0</v>
      </c>
      <c r="F40" s="181">
        <f t="shared" si="10"/>
        <v>756.91399999999999</v>
      </c>
      <c r="G40" s="198">
        <v>0</v>
      </c>
      <c r="H40" s="198">
        <v>0</v>
      </c>
      <c r="I40" s="198">
        <v>0</v>
      </c>
      <c r="J40" s="181">
        <f t="shared" si="11"/>
        <v>0</v>
      </c>
      <c r="K40" s="181">
        <v>0</v>
      </c>
      <c r="L40" s="181">
        <v>0</v>
      </c>
      <c r="M40" s="181">
        <v>0</v>
      </c>
      <c r="N40" s="181">
        <f t="shared" si="12"/>
        <v>0</v>
      </c>
      <c r="O40" s="181">
        <f t="shared" si="13"/>
        <v>378.45699999999999</v>
      </c>
      <c r="P40" s="181">
        <f t="shared" si="13"/>
        <v>378.45699999999999</v>
      </c>
      <c r="Q40" s="181">
        <f t="shared" si="13"/>
        <v>0</v>
      </c>
      <c r="R40" s="181">
        <f t="shared" si="13"/>
        <v>756.91399999999999</v>
      </c>
    </row>
    <row r="41" spans="1:18" s="33" customFormat="1" ht="75" x14ac:dyDescent="0.25">
      <c r="A41" s="588"/>
      <c r="B41" s="150" t="s">
        <v>297</v>
      </c>
      <c r="C41" s="181">
        <v>227.85</v>
      </c>
      <c r="D41" s="181">
        <v>227.85</v>
      </c>
      <c r="E41" s="181">
        <v>0</v>
      </c>
      <c r="F41" s="181">
        <f t="shared" si="10"/>
        <v>455.7</v>
      </c>
      <c r="G41" s="198">
        <v>0</v>
      </c>
      <c r="H41" s="198">
        <v>0</v>
      </c>
      <c r="I41" s="198">
        <v>0</v>
      </c>
      <c r="J41" s="181">
        <f t="shared" si="11"/>
        <v>0</v>
      </c>
      <c r="K41" s="181">
        <v>0</v>
      </c>
      <c r="L41" s="181">
        <v>0</v>
      </c>
      <c r="M41" s="181">
        <v>0</v>
      </c>
      <c r="N41" s="181">
        <f t="shared" si="12"/>
        <v>0</v>
      </c>
      <c r="O41" s="181">
        <f t="shared" si="13"/>
        <v>227.85</v>
      </c>
      <c r="P41" s="181">
        <f t="shared" si="13"/>
        <v>227.85</v>
      </c>
      <c r="Q41" s="181">
        <f t="shared" si="13"/>
        <v>0</v>
      </c>
      <c r="R41" s="181">
        <f t="shared" si="13"/>
        <v>455.7</v>
      </c>
    </row>
    <row r="42" spans="1:18" s="33" customFormat="1" ht="130.5" customHeight="1" x14ac:dyDescent="0.25">
      <c r="A42" s="152" t="s">
        <v>72</v>
      </c>
      <c r="B42" s="153" t="s">
        <v>287</v>
      </c>
      <c r="C42" s="197">
        <v>7406.7420000000002</v>
      </c>
      <c r="D42" s="197">
        <v>7406.7420000000002</v>
      </c>
      <c r="E42" s="197">
        <v>0</v>
      </c>
      <c r="F42" s="197">
        <f t="shared" si="10"/>
        <v>14813.484</v>
      </c>
      <c r="G42" s="183">
        <v>2593.2579999999998</v>
      </c>
      <c r="H42" s="183">
        <v>2593.2579999999998</v>
      </c>
      <c r="I42" s="183">
        <v>0</v>
      </c>
      <c r="J42" s="184">
        <f t="shared" si="11"/>
        <v>5186.5159999999996</v>
      </c>
      <c r="K42" s="184">
        <v>0</v>
      </c>
      <c r="L42" s="184">
        <v>0</v>
      </c>
      <c r="M42" s="184">
        <v>0</v>
      </c>
      <c r="N42" s="184">
        <f t="shared" si="12"/>
        <v>0</v>
      </c>
      <c r="O42" s="184">
        <f t="shared" si="13"/>
        <v>10000</v>
      </c>
      <c r="P42" s="184">
        <f t="shared" si="13"/>
        <v>10000</v>
      </c>
      <c r="Q42" s="184">
        <f t="shared" si="13"/>
        <v>0</v>
      </c>
      <c r="R42" s="184">
        <f t="shared" si="13"/>
        <v>20000</v>
      </c>
    </row>
    <row r="43" spans="1:18" ht="23.25" customHeight="1" thickBot="1" x14ac:dyDescent="0.35">
      <c r="A43" s="590" t="s">
        <v>35</v>
      </c>
      <c r="B43" s="591"/>
      <c r="C43" s="199">
        <f>SUM(C37:C42)</f>
        <v>12142.707</v>
      </c>
      <c r="D43" s="199">
        <f t="shared" ref="D43:N43" si="14">SUM(D37:D42)</f>
        <v>12142.707</v>
      </c>
      <c r="E43" s="199">
        <f t="shared" si="14"/>
        <v>0</v>
      </c>
      <c r="F43" s="199">
        <f t="shared" si="14"/>
        <v>24285.414000000001</v>
      </c>
      <c r="G43" s="199">
        <f t="shared" si="14"/>
        <v>5718.4449999999997</v>
      </c>
      <c r="H43" s="199">
        <f t="shared" si="14"/>
        <v>5718.4449999999997</v>
      </c>
      <c r="I43" s="199">
        <f t="shared" si="14"/>
        <v>0</v>
      </c>
      <c r="J43" s="199">
        <f t="shared" si="14"/>
        <v>11436.89</v>
      </c>
      <c r="K43" s="199">
        <f t="shared" si="14"/>
        <v>0</v>
      </c>
      <c r="L43" s="199">
        <f t="shared" si="14"/>
        <v>0</v>
      </c>
      <c r="M43" s="199">
        <f t="shared" si="14"/>
        <v>0</v>
      </c>
      <c r="N43" s="199">
        <f t="shared" si="14"/>
        <v>0</v>
      </c>
      <c r="O43" s="189">
        <f t="shared" si="13"/>
        <v>17861.152000000002</v>
      </c>
      <c r="P43" s="189">
        <f t="shared" si="13"/>
        <v>17861.152000000002</v>
      </c>
      <c r="Q43" s="189">
        <f t="shared" si="13"/>
        <v>0</v>
      </c>
      <c r="R43" s="189">
        <f t="shared" si="13"/>
        <v>35722.304000000004</v>
      </c>
    </row>
    <row r="44" spans="1:18" ht="29.25" customHeight="1" x14ac:dyDescent="0.25">
      <c r="A44" s="521" t="s">
        <v>29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3"/>
    </row>
    <row r="45" spans="1:18" s="33" customFormat="1" ht="30" customHeight="1" thickBot="1" x14ac:dyDescent="0.3">
      <c r="A45" s="578" t="s">
        <v>56</v>
      </c>
      <c r="B45" s="579"/>
      <c r="C45" s="154">
        <f>C48</f>
        <v>980</v>
      </c>
      <c r="D45" s="154">
        <f t="shared" ref="D45:R45" si="15">D48</f>
        <v>263690.09999999998</v>
      </c>
      <c r="E45" s="154">
        <f t="shared" si="15"/>
        <v>0</v>
      </c>
      <c r="F45" s="154">
        <f t="shared" si="15"/>
        <v>264670.09999999998</v>
      </c>
      <c r="G45" s="154">
        <f t="shared" si="15"/>
        <v>0</v>
      </c>
      <c r="H45" s="154">
        <f t="shared" si="15"/>
        <v>0</v>
      </c>
      <c r="I45" s="154">
        <f t="shared" si="15"/>
        <v>0</v>
      </c>
      <c r="J45" s="154">
        <f t="shared" si="15"/>
        <v>0</v>
      </c>
      <c r="K45" s="154">
        <f t="shared" si="15"/>
        <v>0</v>
      </c>
      <c r="L45" s="154">
        <f t="shared" si="15"/>
        <v>0</v>
      </c>
      <c r="M45" s="154">
        <f t="shared" si="15"/>
        <v>0</v>
      </c>
      <c r="N45" s="154">
        <f t="shared" si="15"/>
        <v>0</v>
      </c>
      <c r="O45" s="154">
        <f t="shared" si="15"/>
        <v>980</v>
      </c>
      <c r="P45" s="154">
        <f t="shared" si="15"/>
        <v>263690.09999999998</v>
      </c>
      <c r="Q45" s="154">
        <f t="shared" si="15"/>
        <v>0</v>
      </c>
      <c r="R45" s="154">
        <f t="shared" si="15"/>
        <v>264670.09999999998</v>
      </c>
    </row>
    <row r="46" spans="1:18" ht="85.5" customHeight="1" x14ac:dyDescent="0.3">
      <c r="A46" s="592" t="s">
        <v>84</v>
      </c>
      <c r="B46" s="593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57"/>
      <c r="R46" s="158"/>
    </row>
    <row r="47" spans="1:18" ht="104.25" customHeight="1" x14ac:dyDescent="0.25">
      <c r="A47" s="159" t="s">
        <v>81</v>
      </c>
      <c r="B47" s="153" t="s">
        <v>83</v>
      </c>
      <c r="C47" s="160">
        <v>980</v>
      </c>
      <c r="D47" s="160">
        <v>263690.09999999998</v>
      </c>
      <c r="E47" s="160">
        <v>0</v>
      </c>
      <c r="F47" s="160">
        <f>C47+D47</f>
        <v>264670.09999999998</v>
      </c>
      <c r="G47" s="160">
        <v>0</v>
      </c>
      <c r="H47" s="160">
        <v>0</v>
      </c>
      <c r="I47" s="160">
        <v>0</v>
      </c>
      <c r="J47" s="160">
        <f>G47+H47</f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f>C47+G47</f>
        <v>980</v>
      </c>
      <c r="P47" s="160">
        <f>D47+H47</f>
        <v>263690.09999999998</v>
      </c>
      <c r="Q47" s="160">
        <f>E47+I47</f>
        <v>0</v>
      </c>
      <c r="R47" s="160">
        <f>F47+J47</f>
        <v>264670.09999999998</v>
      </c>
    </row>
    <row r="48" spans="1:18" ht="19.5" thickBot="1" x14ac:dyDescent="0.35">
      <c r="A48" s="590" t="s">
        <v>35</v>
      </c>
      <c r="B48" s="591"/>
      <c r="C48" s="161">
        <f t="shared" ref="C48:R48" si="16">SUM(C47:C47)</f>
        <v>980</v>
      </c>
      <c r="D48" s="161">
        <f t="shared" si="16"/>
        <v>263690.09999999998</v>
      </c>
      <c r="E48" s="161">
        <f t="shared" si="16"/>
        <v>0</v>
      </c>
      <c r="F48" s="161">
        <f t="shared" si="16"/>
        <v>264670.09999999998</v>
      </c>
      <c r="G48" s="161">
        <f t="shared" si="16"/>
        <v>0</v>
      </c>
      <c r="H48" s="161">
        <f t="shared" si="16"/>
        <v>0</v>
      </c>
      <c r="I48" s="161">
        <f t="shared" si="16"/>
        <v>0</v>
      </c>
      <c r="J48" s="161">
        <f t="shared" si="16"/>
        <v>0</v>
      </c>
      <c r="K48" s="161">
        <f t="shared" si="16"/>
        <v>0</v>
      </c>
      <c r="L48" s="161">
        <f t="shared" si="16"/>
        <v>0</v>
      </c>
      <c r="M48" s="161">
        <f t="shared" si="16"/>
        <v>0</v>
      </c>
      <c r="N48" s="161">
        <f t="shared" si="16"/>
        <v>0</v>
      </c>
      <c r="O48" s="161">
        <f t="shared" si="16"/>
        <v>980</v>
      </c>
      <c r="P48" s="161">
        <f t="shared" si="16"/>
        <v>263690.09999999998</v>
      </c>
      <c r="Q48" s="161">
        <f t="shared" si="16"/>
        <v>0</v>
      </c>
      <c r="R48" s="161">
        <f t="shared" si="16"/>
        <v>264670.09999999998</v>
      </c>
    </row>
    <row r="49" spans="1:18" ht="27" customHeight="1" x14ac:dyDescent="0.25">
      <c r="A49" s="521" t="s">
        <v>30</v>
      </c>
      <c r="B49" s="522"/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2"/>
      <c r="Q49" s="522"/>
      <c r="R49" s="523"/>
    </row>
    <row r="50" spans="1:18" s="33" customFormat="1" ht="33" customHeight="1" thickBot="1" x14ac:dyDescent="0.3">
      <c r="A50" s="578" t="s">
        <v>56</v>
      </c>
      <c r="B50" s="579"/>
      <c r="C50" s="154">
        <f>C79</f>
        <v>8660.4180000000015</v>
      </c>
      <c r="D50" s="154">
        <f t="shared" ref="D50:R50" si="17">D79</f>
        <v>77943.729000000007</v>
      </c>
      <c r="E50" s="154">
        <f t="shared" si="17"/>
        <v>0</v>
      </c>
      <c r="F50" s="154">
        <f t="shared" si="17"/>
        <v>86604.146999999997</v>
      </c>
      <c r="G50" s="154">
        <f t="shared" si="17"/>
        <v>1815.3959999999997</v>
      </c>
      <c r="H50" s="154">
        <f t="shared" si="17"/>
        <v>16338.561999999998</v>
      </c>
      <c r="I50" s="154">
        <f t="shared" si="17"/>
        <v>0</v>
      </c>
      <c r="J50" s="154">
        <f t="shared" si="17"/>
        <v>18153.957999999999</v>
      </c>
      <c r="K50" s="154">
        <f t="shared" si="17"/>
        <v>1815.3959999999997</v>
      </c>
      <c r="L50" s="154">
        <f t="shared" si="17"/>
        <v>16338.561999999998</v>
      </c>
      <c r="M50" s="154">
        <f t="shared" si="17"/>
        <v>0</v>
      </c>
      <c r="N50" s="154">
        <f t="shared" si="17"/>
        <v>18153.957999999999</v>
      </c>
      <c r="O50" s="154">
        <f t="shared" si="17"/>
        <v>9448.0910000000003</v>
      </c>
      <c r="P50" s="154">
        <f t="shared" si="17"/>
        <v>85032.791999999987</v>
      </c>
      <c r="Q50" s="154">
        <f t="shared" si="17"/>
        <v>0</v>
      </c>
      <c r="R50" s="154">
        <f t="shared" si="17"/>
        <v>94480.882999999987</v>
      </c>
    </row>
    <row r="51" spans="1:18" ht="63.75" customHeight="1" x14ac:dyDescent="0.3">
      <c r="A51" s="592" t="s">
        <v>87</v>
      </c>
      <c r="B51" s="593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  <c r="Q51" s="157"/>
      <c r="R51" s="158"/>
    </row>
    <row r="52" spans="1:18" s="17" customFormat="1" ht="62.25" customHeight="1" x14ac:dyDescent="0.25">
      <c r="A52" s="597" t="s">
        <v>81</v>
      </c>
      <c r="B52" s="153" t="s">
        <v>98</v>
      </c>
      <c r="C52" s="162">
        <v>516.00900000000001</v>
      </c>
      <c r="D52" s="162">
        <v>4644.0829999999996</v>
      </c>
      <c r="E52" s="162">
        <v>0</v>
      </c>
      <c r="F52" s="163">
        <f t="shared" ref="F52:F59" si="18">C52+D52</f>
        <v>5160.0919999999996</v>
      </c>
      <c r="G52" s="164">
        <v>0</v>
      </c>
      <c r="H52" s="164">
        <v>0</v>
      </c>
      <c r="I52" s="162">
        <v>0</v>
      </c>
      <c r="J52" s="164">
        <v>0</v>
      </c>
      <c r="K52" s="164">
        <v>0</v>
      </c>
      <c r="L52" s="164">
        <v>0</v>
      </c>
      <c r="M52" s="162">
        <v>0</v>
      </c>
      <c r="N52" s="164">
        <v>0</v>
      </c>
      <c r="O52" s="148">
        <f t="shared" ref="O52:R78" si="19">C52+G52+K52</f>
        <v>516.00900000000001</v>
      </c>
      <c r="P52" s="148">
        <f t="shared" si="19"/>
        <v>4644.0829999999996</v>
      </c>
      <c r="Q52" s="148">
        <f t="shared" si="19"/>
        <v>0</v>
      </c>
      <c r="R52" s="148">
        <f t="shared" si="19"/>
        <v>5160.0919999999996</v>
      </c>
    </row>
    <row r="53" spans="1:18" s="17" customFormat="1" ht="54.75" customHeight="1" x14ac:dyDescent="0.25">
      <c r="A53" s="598"/>
      <c r="B53" s="153" t="s">
        <v>99</v>
      </c>
      <c r="C53" s="162">
        <v>198.87200000000001</v>
      </c>
      <c r="D53" s="162">
        <v>1789.8530000000001</v>
      </c>
      <c r="E53" s="162">
        <v>0</v>
      </c>
      <c r="F53" s="163">
        <f t="shared" si="18"/>
        <v>1988.7250000000001</v>
      </c>
      <c r="G53" s="164">
        <v>0</v>
      </c>
      <c r="H53" s="164">
        <v>0</v>
      </c>
      <c r="I53" s="162">
        <v>0</v>
      </c>
      <c r="J53" s="164">
        <v>0</v>
      </c>
      <c r="K53" s="164">
        <v>0</v>
      </c>
      <c r="L53" s="164">
        <v>0</v>
      </c>
      <c r="M53" s="162">
        <v>0</v>
      </c>
      <c r="N53" s="164">
        <v>0</v>
      </c>
      <c r="O53" s="148">
        <f t="shared" si="19"/>
        <v>198.87200000000001</v>
      </c>
      <c r="P53" s="148">
        <f t="shared" si="19"/>
        <v>1789.8530000000001</v>
      </c>
      <c r="Q53" s="148">
        <f t="shared" si="19"/>
        <v>0</v>
      </c>
      <c r="R53" s="148">
        <f t="shared" si="19"/>
        <v>1988.7250000000001</v>
      </c>
    </row>
    <row r="54" spans="1:18" s="17" customFormat="1" ht="60.75" customHeight="1" x14ac:dyDescent="0.25">
      <c r="A54" s="598"/>
      <c r="B54" s="153" t="s">
        <v>288</v>
      </c>
      <c r="C54" s="162">
        <v>1919.902</v>
      </c>
      <c r="D54" s="162">
        <v>17279.114000000001</v>
      </c>
      <c r="E54" s="162">
        <v>0</v>
      </c>
      <c r="F54" s="163">
        <f t="shared" si="18"/>
        <v>19199.016000000003</v>
      </c>
      <c r="G54" s="164"/>
      <c r="H54" s="164"/>
      <c r="I54" s="162"/>
      <c r="J54" s="164"/>
      <c r="K54" s="164"/>
      <c r="L54" s="164"/>
      <c r="M54" s="162"/>
      <c r="N54" s="164"/>
      <c r="O54" s="148"/>
      <c r="P54" s="148"/>
      <c r="Q54" s="148"/>
      <c r="R54" s="148"/>
    </row>
    <row r="55" spans="1:18" s="17" customFormat="1" ht="57" customHeight="1" x14ac:dyDescent="0.25">
      <c r="A55" s="598"/>
      <c r="B55" s="153" t="s">
        <v>289</v>
      </c>
      <c r="C55" s="162">
        <v>923.21699999999998</v>
      </c>
      <c r="D55" s="162">
        <v>8308.9470000000001</v>
      </c>
      <c r="E55" s="162"/>
      <c r="F55" s="163">
        <f t="shared" si="18"/>
        <v>9232.1640000000007</v>
      </c>
      <c r="G55" s="164"/>
      <c r="H55" s="164"/>
      <c r="I55" s="162"/>
      <c r="J55" s="164"/>
      <c r="K55" s="164"/>
      <c r="L55" s="164"/>
      <c r="M55" s="162"/>
      <c r="N55" s="164"/>
      <c r="O55" s="148"/>
      <c r="P55" s="148"/>
      <c r="Q55" s="148"/>
      <c r="R55" s="148"/>
    </row>
    <row r="56" spans="1:18" s="17" customFormat="1" ht="42.75" customHeight="1" x14ac:dyDescent="0.25">
      <c r="A56" s="599"/>
      <c r="B56" s="153" t="s">
        <v>96</v>
      </c>
      <c r="C56" s="162">
        <v>0</v>
      </c>
      <c r="D56" s="162">
        <v>0</v>
      </c>
      <c r="E56" s="162">
        <v>0</v>
      </c>
      <c r="F56" s="163">
        <f t="shared" si="18"/>
        <v>0</v>
      </c>
      <c r="G56" s="148">
        <f>C52+C53</f>
        <v>714.88100000000009</v>
      </c>
      <c r="H56" s="148">
        <f>D52+D53</f>
        <v>6433.9359999999997</v>
      </c>
      <c r="I56" s="148">
        <f>E52+E53</f>
        <v>0</v>
      </c>
      <c r="J56" s="148">
        <f>F52+F53</f>
        <v>7148.817</v>
      </c>
      <c r="K56" s="148">
        <f>G56</f>
        <v>714.88100000000009</v>
      </c>
      <c r="L56" s="148">
        <f>H56</f>
        <v>6433.9359999999997</v>
      </c>
      <c r="M56" s="148">
        <f>I56</f>
        <v>0</v>
      </c>
      <c r="N56" s="148">
        <f>J56</f>
        <v>7148.817</v>
      </c>
      <c r="O56" s="148">
        <f t="shared" si="19"/>
        <v>1429.7620000000002</v>
      </c>
      <c r="P56" s="148">
        <f t="shared" si="19"/>
        <v>12867.871999999999</v>
      </c>
      <c r="Q56" s="148">
        <f t="shared" si="19"/>
        <v>0</v>
      </c>
      <c r="R56" s="148">
        <f t="shared" si="19"/>
        <v>14297.634</v>
      </c>
    </row>
    <row r="57" spans="1:18" ht="37.5" x14ac:dyDescent="0.25">
      <c r="A57" s="594" t="s">
        <v>70</v>
      </c>
      <c r="B57" s="153" t="s">
        <v>71</v>
      </c>
      <c r="C57" s="148">
        <v>81.789000000000001</v>
      </c>
      <c r="D57" s="148">
        <v>736.101</v>
      </c>
      <c r="E57" s="148">
        <v>0</v>
      </c>
      <c r="F57" s="165">
        <f t="shared" si="18"/>
        <v>817.89</v>
      </c>
      <c r="G57" s="164">
        <v>0</v>
      </c>
      <c r="H57" s="164">
        <v>0</v>
      </c>
      <c r="I57" s="148">
        <v>0</v>
      </c>
      <c r="J57" s="164">
        <v>0</v>
      </c>
      <c r="K57" s="164">
        <v>0</v>
      </c>
      <c r="L57" s="164">
        <v>0</v>
      </c>
      <c r="M57" s="148">
        <v>0</v>
      </c>
      <c r="N57" s="164">
        <v>0</v>
      </c>
      <c r="O57" s="148">
        <f t="shared" si="19"/>
        <v>81.789000000000001</v>
      </c>
      <c r="P57" s="148">
        <f t="shared" si="19"/>
        <v>736.101</v>
      </c>
      <c r="Q57" s="148">
        <f t="shared" si="19"/>
        <v>0</v>
      </c>
      <c r="R57" s="148">
        <f t="shared" si="19"/>
        <v>817.89</v>
      </c>
    </row>
    <row r="58" spans="1:18" ht="56.25" x14ac:dyDescent="0.25">
      <c r="A58" s="595"/>
      <c r="B58" s="153" t="s">
        <v>100</v>
      </c>
      <c r="C58" s="148">
        <v>33.252000000000002</v>
      </c>
      <c r="D58" s="148">
        <v>299.27199999999999</v>
      </c>
      <c r="E58" s="148">
        <v>0</v>
      </c>
      <c r="F58" s="165">
        <f t="shared" si="18"/>
        <v>332.524</v>
      </c>
      <c r="G58" s="164">
        <v>0</v>
      </c>
      <c r="H58" s="164">
        <v>0</v>
      </c>
      <c r="I58" s="148">
        <v>0</v>
      </c>
      <c r="J58" s="164">
        <v>0</v>
      </c>
      <c r="K58" s="164">
        <v>0</v>
      </c>
      <c r="L58" s="164">
        <v>0</v>
      </c>
      <c r="M58" s="148">
        <v>0</v>
      </c>
      <c r="N58" s="164">
        <v>0</v>
      </c>
      <c r="O58" s="148">
        <f t="shared" si="19"/>
        <v>33.252000000000002</v>
      </c>
      <c r="P58" s="148">
        <f t="shared" si="19"/>
        <v>299.27199999999999</v>
      </c>
      <c r="Q58" s="148">
        <f t="shared" si="19"/>
        <v>0</v>
      </c>
      <c r="R58" s="148">
        <f t="shared" si="19"/>
        <v>332.524</v>
      </c>
    </row>
    <row r="59" spans="1:18" ht="37.5" x14ac:dyDescent="0.25">
      <c r="A59" s="596"/>
      <c r="B59" s="153" t="s">
        <v>96</v>
      </c>
      <c r="C59" s="148">
        <v>44.45</v>
      </c>
      <c r="D59" s="148">
        <v>400.04599999999999</v>
      </c>
      <c r="E59" s="148">
        <v>0</v>
      </c>
      <c r="F59" s="165">
        <f t="shared" si="18"/>
        <v>444.49599999999998</v>
      </c>
      <c r="G59" s="148">
        <f>C57+C58</f>
        <v>115.041</v>
      </c>
      <c r="H59" s="148">
        <f>D57+D58</f>
        <v>1035.373</v>
      </c>
      <c r="I59" s="148">
        <f>E57+E58</f>
        <v>0</v>
      </c>
      <c r="J59" s="148">
        <f>F57+F58</f>
        <v>1150.414</v>
      </c>
      <c r="K59" s="148">
        <f>G59</f>
        <v>115.041</v>
      </c>
      <c r="L59" s="148">
        <f>H59</f>
        <v>1035.373</v>
      </c>
      <c r="M59" s="148">
        <f>I59</f>
        <v>0</v>
      </c>
      <c r="N59" s="148">
        <f>J59</f>
        <v>1150.414</v>
      </c>
      <c r="O59" s="148">
        <f t="shared" si="19"/>
        <v>274.53199999999998</v>
      </c>
      <c r="P59" s="148">
        <f t="shared" si="19"/>
        <v>2470.7920000000004</v>
      </c>
      <c r="Q59" s="148">
        <f t="shared" si="19"/>
        <v>0</v>
      </c>
      <c r="R59" s="148">
        <f t="shared" si="19"/>
        <v>2745.3239999999996</v>
      </c>
    </row>
    <row r="60" spans="1:18" ht="46.5" customHeight="1" x14ac:dyDescent="0.25">
      <c r="A60" s="594" t="s">
        <v>72</v>
      </c>
      <c r="B60" s="153" t="s">
        <v>73</v>
      </c>
      <c r="C60" s="148">
        <v>116.755</v>
      </c>
      <c r="D60" s="148">
        <v>1050.7929999999999</v>
      </c>
      <c r="E60" s="148">
        <v>0</v>
      </c>
      <c r="F60" s="165">
        <f t="shared" ref="F60:F75" si="20">C60+D60</f>
        <v>1167.5479999999998</v>
      </c>
      <c r="G60" s="164">
        <v>0</v>
      </c>
      <c r="H60" s="164">
        <v>0</v>
      </c>
      <c r="I60" s="148">
        <v>0</v>
      </c>
      <c r="J60" s="164">
        <v>0</v>
      </c>
      <c r="K60" s="164">
        <v>0</v>
      </c>
      <c r="L60" s="164">
        <v>0</v>
      </c>
      <c r="M60" s="148">
        <v>0</v>
      </c>
      <c r="N60" s="164">
        <v>0</v>
      </c>
      <c r="O60" s="148">
        <f t="shared" si="19"/>
        <v>116.755</v>
      </c>
      <c r="P60" s="148">
        <f t="shared" si="19"/>
        <v>1050.7929999999999</v>
      </c>
      <c r="Q60" s="148">
        <f t="shared" si="19"/>
        <v>0</v>
      </c>
      <c r="R60" s="148">
        <f t="shared" si="19"/>
        <v>1167.5479999999998</v>
      </c>
    </row>
    <row r="61" spans="1:18" ht="60" customHeight="1" x14ac:dyDescent="0.25">
      <c r="A61" s="595"/>
      <c r="B61" s="153" t="s">
        <v>101</v>
      </c>
      <c r="C61" s="148">
        <v>68.77</v>
      </c>
      <c r="D61" s="148">
        <v>618.928</v>
      </c>
      <c r="E61" s="148">
        <v>0</v>
      </c>
      <c r="F61" s="165">
        <f t="shared" si="20"/>
        <v>687.69799999999998</v>
      </c>
      <c r="G61" s="164">
        <v>0</v>
      </c>
      <c r="H61" s="164">
        <v>0</v>
      </c>
      <c r="I61" s="148">
        <v>0</v>
      </c>
      <c r="J61" s="164">
        <v>0</v>
      </c>
      <c r="K61" s="164">
        <v>0</v>
      </c>
      <c r="L61" s="164">
        <v>0</v>
      </c>
      <c r="M61" s="148">
        <v>0</v>
      </c>
      <c r="N61" s="164">
        <v>0</v>
      </c>
      <c r="O61" s="148">
        <f t="shared" si="19"/>
        <v>68.77</v>
      </c>
      <c r="P61" s="148">
        <f t="shared" si="19"/>
        <v>618.928</v>
      </c>
      <c r="Q61" s="148">
        <f t="shared" si="19"/>
        <v>0</v>
      </c>
      <c r="R61" s="148">
        <f t="shared" si="19"/>
        <v>687.69799999999998</v>
      </c>
    </row>
    <row r="62" spans="1:18" ht="37.5" x14ac:dyDescent="0.25">
      <c r="A62" s="596"/>
      <c r="B62" s="153" t="s">
        <v>96</v>
      </c>
      <c r="C62" s="148">
        <v>126.661</v>
      </c>
      <c r="D62" s="148">
        <v>1139.9449999999999</v>
      </c>
      <c r="E62" s="148">
        <v>0</v>
      </c>
      <c r="F62" s="165">
        <f t="shared" si="20"/>
        <v>1266.606</v>
      </c>
      <c r="G62" s="148">
        <f>C60+C61</f>
        <v>185.52499999999998</v>
      </c>
      <c r="H62" s="148">
        <f>D60+D61</f>
        <v>1669.721</v>
      </c>
      <c r="I62" s="148">
        <f>E60+E61</f>
        <v>0</v>
      </c>
      <c r="J62" s="148">
        <f>F60+F61</f>
        <v>1855.2459999999996</v>
      </c>
      <c r="K62" s="148">
        <f>G62</f>
        <v>185.52499999999998</v>
      </c>
      <c r="L62" s="148">
        <f>H62</f>
        <v>1669.721</v>
      </c>
      <c r="M62" s="148">
        <f>I62</f>
        <v>0</v>
      </c>
      <c r="N62" s="148">
        <f>J62</f>
        <v>1855.2459999999996</v>
      </c>
      <c r="O62" s="148">
        <f t="shared" si="19"/>
        <v>497.71099999999996</v>
      </c>
      <c r="P62" s="148">
        <f t="shared" si="19"/>
        <v>4479.3870000000006</v>
      </c>
      <c r="Q62" s="148">
        <f t="shared" si="19"/>
        <v>0</v>
      </c>
      <c r="R62" s="148">
        <f t="shared" si="19"/>
        <v>4977.098</v>
      </c>
    </row>
    <row r="63" spans="1:18" ht="56.25" x14ac:dyDescent="0.25">
      <c r="A63" s="594" t="s">
        <v>74</v>
      </c>
      <c r="B63" s="153" t="s">
        <v>76</v>
      </c>
      <c r="C63" s="148">
        <v>180.721</v>
      </c>
      <c r="D63" s="148">
        <v>1626.4849999999999</v>
      </c>
      <c r="E63" s="148">
        <v>0</v>
      </c>
      <c r="F63" s="165">
        <f t="shared" si="20"/>
        <v>1807.2059999999999</v>
      </c>
      <c r="G63" s="164">
        <v>0</v>
      </c>
      <c r="H63" s="164">
        <v>0</v>
      </c>
      <c r="I63" s="148">
        <v>0</v>
      </c>
      <c r="J63" s="164">
        <v>0</v>
      </c>
      <c r="K63" s="164">
        <v>0</v>
      </c>
      <c r="L63" s="164">
        <v>0</v>
      </c>
      <c r="M63" s="148">
        <v>0</v>
      </c>
      <c r="N63" s="164">
        <v>0</v>
      </c>
      <c r="O63" s="148">
        <f t="shared" si="19"/>
        <v>180.721</v>
      </c>
      <c r="P63" s="148">
        <f t="shared" si="19"/>
        <v>1626.4849999999999</v>
      </c>
      <c r="Q63" s="148">
        <f t="shared" si="19"/>
        <v>0</v>
      </c>
      <c r="R63" s="148">
        <f t="shared" si="19"/>
        <v>1807.2059999999999</v>
      </c>
    </row>
    <row r="64" spans="1:18" ht="75" x14ac:dyDescent="0.25">
      <c r="A64" s="595"/>
      <c r="B64" s="153" t="s">
        <v>102</v>
      </c>
      <c r="C64" s="148">
        <v>97.846999999999994</v>
      </c>
      <c r="D64" s="148">
        <v>880.62400000000002</v>
      </c>
      <c r="E64" s="148">
        <v>0</v>
      </c>
      <c r="F64" s="165">
        <f t="shared" si="20"/>
        <v>978.471</v>
      </c>
      <c r="G64" s="164">
        <v>0</v>
      </c>
      <c r="H64" s="164">
        <v>0</v>
      </c>
      <c r="I64" s="148">
        <v>0</v>
      </c>
      <c r="J64" s="164">
        <v>0</v>
      </c>
      <c r="K64" s="164">
        <v>0</v>
      </c>
      <c r="L64" s="164">
        <v>0</v>
      </c>
      <c r="M64" s="148">
        <v>0</v>
      </c>
      <c r="N64" s="164">
        <v>0</v>
      </c>
      <c r="O64" s="148">
        <f t="shared" si="19"/>
        <v>97.846999999999994</v>
      </c>
      <c r="P64" s="148">
        <f t="shared" si="19"/>
        <v>880.62400000000002</v>
      </c>
      <c r="Q64" s="148">
        <f t="shared" si="19"/>
        <v>0</v>
      </c>
      <c r="R64" s="148">
        <f t="shared" si="19"/>
        <v>978.471</v>
      </c>
    </row>
    <row r="65" spans="1:18" ht="37.5" x14ac:dyDescent="0.25">
      <c r="A65" s="596"/>
      <c r="B65" s="153" t="s">
        <v>96</v>
      </c>
      <c r="C65" s="148">
        <v>195.495</v>
      </c>
      <c r="D65" s="148">
        <v>1759.4570000000001</v>
      </c>
      <c r="E65" s="148">
        <v>0</v>
      </c>
      <c r="F65" s="165">
        <f t="shared" si="20"/>
        <v>1954.9520000000002</v>
      </c>
      <c r="G65" s="148">
        <f>C63+C64</f>
        <v>278.56799999999998</v>
      </c>
      <c r="H65" s="148">
        <f>D63+D64</f>
        <v>2507.1089999999999</v>
      </c>
      <c r="I65" s="148">
        <f>E63+E64</f>
        <v>0</v>
      </c>
      <c r="J65" s="148">
        <f>F63+F64</f>
        <v>2785.6769999999997</v>
      </c>
      <c r="K65" s="148">
        <f>G65</f>
        <v>278.56799999999998</v>
      </c>
      <c r="L65" s="148">
        <f>H65</f>
        <v>2507.1089999999999</v>
      </c>
      <c r="M65" s="148">
        <f>I65</f>
        <v>0</v>
      </c>
      <c r="N65" s="148">
        <f>J65</f>
        <v>2785.6769999999997</v>
      </c>
      <c r="O65" s="148">
        <f t="shared" si="19"/>
        <v>752.63099999999997</v>
      </c>
      <c r="P65" s="148">
        <f t="shared" si="19"/>
        <v>6773.6749999999993</v>
      </c>
      <c r="Q65" s="148">
        <f t="shared" si="19"/>
        <v>0</v>
      </c>
      <c r="R65" s="148">
        <f t="shared" si="19"/>
        <v>7526.3059999999996</v>
      </c>
    </row>
    <row r="66" spans="1:18" ht="56.25" x14ac:dyDescent="0.25">
      <c r="A66" s="594" t="s">
        <v>75</v>
      </c>
      <c r="B66" s="153" t="s">
        <v>316</v>
      </c>
      <c r="C66" s="148">
        <v>116.98099999999999</v>
      </c>
      <c r="D66" s="148">
        <v>1052.8309999999999</v>
      </c>
      <c r="E66" s="148">
        <v>0</v>
      </c>
      <c r="F66" s="165">
        <f t="shared" si="20"/>
        <v>1169.8119999999999</v>
      </c>
      <c r="G66" s="164">
        <v>0</v>
      </c>
      <c r="H66" s="164">
        <v>0</v>
      </c>
      <c r="I66" s="148">
        <v>0</v>
      </c>
      <c r="J66" s="164">
        <v>0</v>
      </c>
      <c r="K66" s="164">
        <v>0</v>
      </c>
      <c r="L66" s="164">
        <v>0</v>
      </c>
      <c r="M66" s="148">
        <v>0</v>
      </c>
      <c r="N66" s="164">
        <v>0</v>
      </c>
      <c r="O66" s="148">
        <f t="shared" si="19"/>
        <v>116.98099999999999</v>
      </c>
      <c r="P66" s="148">
        <f t="shared" si="19"/>
        <v>1052.8309999999999</v>
      </c>
      <c r="Q66" s="148">
        <f t="shared" si="19"/>
        <v>0</v>
      </c>
      <c r="R66" s="148">
        <f t="shared" si="19"/>
        <v>1169.8119999999999</v>
      </c>
    </row>
    <row r="67" spans="1:18" ht="56.25" x14ac:dyDescent="0.25">
      <c r="A67" s="595"/>
      <c r="B67" s="153" t="s">
        <v>103</v>
      </c>
      <c r="C67" s="148">
        <v>42.78</v>
      </c>
      <c r="D67" s="148">
        <v>385.01600000000002</v>
      </c>
      <c r="E67" s="148">
        <v>0</v>
      </c>
      <c r="F67" s="165">
        <f t="shared" si="20"/>
        <v>427.79600000000005</v>
      </c>
      <c r="G67" s="164">
        <v>0</v>
      </c>
      <c r="H67" s="164">
        <v>0</v>
      </c>
      <c r="I67" s="148">
        <v>0</v>
      </c>
      <c r="J67" s="164">
        <v>0</v>
      </c>
      <c r="K67" s="164">
        <v>0</v>
      </c>
      <c r="L67" s="164">
        <v>0</v>
      </c>
      <c r="M67" s="148">
        <v>0</v>
      </c>
      <c r="N67" s="164">
        <v>0</v>
      </c>
      <c r="O67" s="148">
        <f t="shared" si="19"/>
        <v>42.78</v>
      </c>
      <c r="P67" s="148">
        <f t="shared" si="19"/>
        <v>385.01600000000002</v>
      </c>
      <c r="Q67" s="148">
        <f t="shared" si="19"/>
        <v>0</v>
      </c>
      <c r="R67" s="148">
        <f t="shared" si="19"/>
        <v>427.79600000000005</v>
      </c>
    </row>
    <row r="68" spans="1:18" ht="56.25" x14ac:dyDescent="0.25">
      <c r="A68" s="595"/>
      <c r="B68" s="153" t="s">
        <v>249</v>
      </c>
      <c r="C68" s="162">
        <v>456.4</v>
      </c>
      <c r="D68" s="162">
        <v>4107.6000000000004</v>
      </c>
      <c r="E68" s="162">
        <v>0</v>
      </c>
      <c r="F68" s="163">
        <f>C68+D68</f>
        <v>4564</v>
      </c>
      <c r="G68" s="155">
        <v>0</v>
      </c>
      <c r="H68" s="155">
        <v>0</v>
      </c>
      <c r="I68" s="162">
        <v>0</v>
      </c>
      <c r="J68" s="155">
        <v>0</v>
      </c>
      <c r="K68" s="155">
        <v>0</v>
      </c>
      <c r="L68" s="155">
        <v>0</v>
      </c>
      <c r="M68" s="162">
        <v>0</v>
      </c>
      <c r="N68" s="155">
        <v>0</v>
      </c>
      <c r="O68" s="162">
        <f t="shared" si="19"/>
        <v>456.4</v>
      </c>
      <c r="P68" s="162">
        <f t="shared" si="19"/>
        <v>4107.6000000000004</v>
      </c>
      <c r="Q68" s="162">
        <f t="shared" si="19"/>
        <v>0</v>
      </c>
      <c r="R68" s="162">
        <f t="shared" si="19"/>
        <v>4564</v>
      </c>
    </row>
    <row r="69" spans="1:18" ht="56.25" x14ac:dyDescent="0.3">
      <c r="A69" s="595"/>
      <c r="B69" s="166" t="s">
        <v>206</v>
      </c>
      <c r="C69" s="162">
        <v>458.33300000000003</v>
      </c>
      <c r="D69" s="162">
        <v>4125</v>
      </c>
      <c r="E69" s="162">
        <v>0</v>
      </c>
      <c r="F69" s="163">
        <f>C69+D69</f>
        <v>4583.3329999999996</v>
      </c>
      <c r="G69" s="155">
        <v>0</v>
      </c>
      <c r="H69" s="155">
        <v>0</v>
      </c>
      <c r="I69" s="162">
        <v>0</v>
      </c>
      <c r="J69" s="155">
        <v>0</v>
      </c>
      <c r="K69" s="155">
        <v>0</v>
      </c>
      <c r="L69" s="155">
        <v>0</v>
      </c>
      <c r="M69" s="162">
        <v>0</v>
      </c>
      <c r="N69" s="155">
        <v>0</v>
      </c>
      <c r="O69" s="162">
        <f t="shared" si="19"/>
        <v>458.33300000000003</v>
      </c>
      <c r="P69" s="162">
        <f t="shared" si="19"/>
        <v>4125</v>
      </c>
      <c r="Q69" s="162">
        <f t="shared" si="19"/>
        <v>0</v>
      </c>
      <c r="R69" s="162">
        <f t="shared" si="19"/>
        <v>4583.3329999999996</v>
      </c>
    </row>
    <row r="70" spans="1:18" ht="37.5" x14ac:dyDescent="0.25">
      <c r="A70" s="596"/>
      <c r="B70" s="153" t="s">
        <v>96</v>
      </c>
      <c r="C70" s="148">
        <v>63.31</v>
      </c>
      <c r="D70" s="148">
        <v>569.78599999999994</v>
      </c>
      <c r="E70" s="148">
        <v>0</v>
      </c>
      <c r="F70" s="163">
        <f>C70+D70</f>
        <v>633.096</v>
      </c>
      <c r="G70" s="148">
        <f>C66+C67</f>
        <v>159.761</v>
      </c>
      <c r="H70" s="148">
        <f>D66+D67</f>
        <v>1437.847</v>
      </c>
      <c r="I70" s="148">
        <f>E66+E67</f>
        <v>0</v>
      </c>
      <c r="J70" s="148">
        <f>F66+F67</f>
        <v>1597.6079999999999</v>
      </c>
      <c r="K70" s="148">
        <f>G70</f>
        <v>159.761</v>
      </c>
      <c r="L70" s="148">
        <f>H70</f>
        <v>1437.847</v>
      </c>
      <c r="M70" s="148">
        <f>I70</f>
        <v>0</v>
      </c>
      <c r="N70" s="148">
        <f>J70</f>
        <v>1597.6079999999999</v>
      </c>
      <c r="O70" s="148">
        <f t="shared" si="19"/>
        <v>382.83199999999999</v>
      </c>
      <c r="P70" s="148">
        <f t="shared" si="19"/>
        <v>3445.4799999999996</v>
      </c>
      <c r="Q70" s="148">
        <f t="shared" si="19"/>
        <v>0</v>
      </c>
      <c r="R70" s="148">
        <f t="shared" si="19"/>
        <v>3828.3119999999999</v>
      </c>
    </row>
    <row r="71" spans="1:18" ht="45" customHeight="1" x14ac:dyDescent="0.25">
      <c r="A71" s="594" t="s">
        <v>78</v>
      </c>
      <c r="B71" s="153" t="s">
        <v>86</v>
      </c>
      <c r="C71" s="148">
        <v>103.69</v>
      </c>
      <c r="D71" s="148">
        <v>933.20600000000002</v>
      </c>
      <c r="E71" s="148">
        <v>0</v>
      </c>
      <c r="F71" s="165">
        <f t="shared" si="20"/>
        <v>1036.896</v>
      </c>
      <c r="G71" s="164">
        <v>0</v>
      </c>
      <c r="H71" s="164">
        <v>0</v>
      </c>
      <c r="I71" s="148">
        <v>0</v>
      </c>
      <c r="J71" s="164">
        <v>0</v>
      </c>
      <c r="K71" s="164">
        <v>0</v>
      </c>
      <c r="L71" s="164">
        <v>0</v>
      </c>
      <c r="M71" s="148">
        <v>0</v>
      </c>
      <c r="N71" s="164">
        <v>0</v>
      </c>
      <c r="O71" s="148">
        <f t="shared" si="19"/>
        <v>103.69</v>
      </c>
      <c r="P71" s="148">
        <f t="shared" si="19"/>
        <v>933.20600000000002</v>
      </c>
      <c r="Q71" s="148">
        <f t="shared" si="19"/>
        <v>0</v>
      </c>
      <c r="R71" s="148">
        <f t="shared" si="19"/>
        <v>1036.896</v>
      </c>
    </row>
    <row r="72" spans="1:18" ht="42.75" customHeight="1" x14ac:dyDescent="0.25">
      <c r="A72" s="595"/>
      <c r="B72" s="153" t="s">
        <v>104</v>
      </c>
      <c r="C72" s="148">
        <v>61.695999999999998</v>
      </c>
      <c r="D72" s="148">
        <v>555.26400000000001</v>
      </c>
      <c r="E72" s="148">
        <v>0</v>
      </c>
      <c r="F72" s="165">
        <f t="shared" si="20"/>
        <v>616.96</v>
      </c>
      <c r="G72" s="164">
        <v>0</v>
      </c>
      <c r="H72" s="164">
        <v>0</v>
      </c>
      <c r="I72" s="148">
        <v>0</v>
      </c>
      <c r="J72" s="164">
        <v>0</v>
      </c>
      <c r="K72" s="164">
        <v>0</v>
      </c>
      <c r="L72" s="164">
        <v>0</v>
      </c>
      <c r="M72" s="148">
        <v>0</v>
      </c>
      <c r="N72" s="164">
        <v>0</v>
      </c>
      <c r="O72" s="148">
        <f t="shared" si="19"/>
        <v>61.695999999999998</v>
      </c>
      <c r="P72" s="148">
        <f t="shared" si="19"/>
        <v>555.26400000000001</v>
      </c>
      <c r="Q72" s="148">
        <f t="shared" si="19"/>
        <v>0</v>
      </c>
      <c r="R72" s="148">
        <f t="shared" si="19"/>
        <v>616.96</v>
      </c>
    </row>
    <row r="73" spans="1:18" ht="37.5" x14ac:dyDescent="0.25">
      <c r="A73" s="596"/>
      <c r="B73" s="153" t="s">
        <v>96</v>
      </c>
      <c r="C73" s="148">
        <v>113.077</v>
      </c>
      <c r="D73" s="148">
        <v>1017.688</v>
      </c>
      <c r="E73" s="148">
        <v>0</v>
      </c>
      <c r="F73" s="165">
        <f t="shared" si="20"/>
        <v>1130.7649999999999</v>
      </c>
      <c r="G73" s="148">
        <f>C71+C72</f>
        <v>165.386</v>
      </c>
      <c r="H73" s="148">
        <f>D71+D72</f>
        <v>1488.47</v>
      </c>
      <c r="I73" s="148">
        <f>E71+E72</f>
        <v>0</v>
      </c>
      <c r="J73" s="148">
        <f>F71+F72</f>
        <v>1653.856</v>
      </c>
      <c r="K73" s="148">
        <f>G73</f>
        <v>165.386</v>
      </c>
      <c r="L73" s="148">
        <f>H73</f>
        <v>1488.47</v>
      </c>
      <c r="M73" s="148">
        <f>I73</f>
        <v>0</v>
      </c>
      <c r="N73" s="148">
        <f>J73</f>
        <v>1653.856</v>
      </c>
      <c r="O73" s="148">
        <f>C73+G73+K73</f>
        <v>443.84899999999993</v>
      </c>
      <c r="P73" s="148">
        <f t="shared" si="19"/>
        <v>3994.6279999999997</v>
      </c>
      <c r="Q73" s="148">
        <f t="shared" si="19"/>
        <v>0</v>
      </c>
      <c r="R73" s="148">
        <f t="shared" si="19"/>
        <v>4438.4769999999999</v>
      </c>
    </row>
    <row r="74" spans="1:18" ht="75" x14ac:dyDescent="0.25">
      <c r="A74" s="594" t="s">
        <v>79</v>
      </c>
      <c r="B74" s="153" t="s">
        <v>80</v>
      </c>
      <c r="C74" s="143">
        <v>123.702</v>
      </c>
      <c r="D74" s="148">
        <v>1113.3219999999999</v>
      </c>
      <c r="E74" s="148">
        <v>0</v>
      </c>
      <c r="F74" s="165">
        <f t="shared" si="20"/>
        <v>1237.0239999999999</v>
      </c>
      <c r="G74" s="164">
        <v>0</v>
      </c>
      <c r="H74" s="164">
        <v>0</v>
      </c>
      <c r="I74" s="148">
        <v>0</v>
      </c>
      <c r="J74" s="164">
        <v>0</v>
      </c>
      <c r="K74" s="164">
        <v>0</v>
      </c>
      <c r="L74" s="164">
        <v>0</v>
      </c>
      <c r="M74" s="148">
        <v>0</v>
      </c>
      <c r="N74" s="164">
        <v>0</v>
      </c>
      <c r="O74" s="148">
        <f t="shared" si="19"/>
        <v>123.702</v>
      </c>
      <c r="P74" s="148">
        <f t="shared" si="19"/>
        <v>1113.3219999999999</v>
      </c>
      <c r="Q74" s="148">
        <f t="shared" si="19"/>
        <v>0</v>
      </c>
      <c r="R74" s="148">
        <f t="shared" si="19"/>
        <v>1237.0239999999999</v>
      </c>
    </row>
    <row r="75" spans="1:18" ht="56.25" x14ac:dyDescent="0.25">
      <c r="A75" s="595"/>
      <c r="B75" s="153" t="s">
        <v>105</v>
      </c>
      <c r="C75" s="148">
        <v>72.531999999999996</v>
      </c>
      <c r="D75" s="148">
        <v>652.78399999999999</v>
      </c>
      <c r="E75" s="148">
        <v>0</v>
      </c>
      <c r="F75" s="165">
        <f t="shared" si="20"/>
        <v>725.31600000000003</v>
      </c>
      <c r="G75" s="164">
        <v>0</v>
      </c>
      <c r="H75" s="164">
        <v>0</v>
      </c>
      <c r="I75" s="148">
        <v>0</v>
      </c>
      <c r="J75" s="164">
        <v>0</v>
      </c>
      <c r="K75" s="164">
        <v>0</v>
      </c>
      <c r="L75" s="164">
        <v>0</v>
      </c>
      <c r="M75" s="148">
        <v>0</v>
      </c>
      <c r="N75" s="164">
        <v>0</v>
      </c>
      <c r="O75" s="148">
        <f t="shared" si="19"/>
        <v>72.531999999999996</v>
      </c>
      <c r="P75" s="148">
        <f t="shared" si="19"/>
        <v>652.78399999999999</v>
      </c>
      <c r="Q75" s="148">
        <f t="shared" si="19"/>
        <v>0</v>
      </c>
      <c r="R75" s="148">
        <f t="shared" si="19"/>
        <v>725.31600000000003</v>
      </c>
    </row>
    <row r="76" spans="1:18" ht="56.25" x14ac:dyDescent="0.25">
      <c r="A76" s="595"/>
      <c r="B76" s="167" t="s">
        <v>207</v>
      </c>
      <c r="C76" s="162">
        <v>452.77800000000002</v>
      </c>
      <c r="D76" s="162">
        <v>4075</v>
      </c>
      <c r="E76" s="162">
        <v>0</v>
      </c>
      <c r="F76" s="163">
        <f>C76+D76</f>
        <v>4527.7780000000002</v>
      </c>
      <c r="G76" s="164">
        <v>0</v>
      </c>
      <c r="H76" s="164">
        <v>0</v>
      </c>
      <c r="I76" s="162">
        <v>0</v>
      </c>
      <c r="J76" s="164">
        <v>0</v>
      </c>
      <c r="K76" s="164">
        <v>0</v>
      </c>
      <c r="L76" s="164">
        <v>0</v>
      </c>
      <c r="M76" s="162">
        <v>0</v>
      </c>
      <c r="N76" s="164">
        <v>0</v>
      </c>
      <c r="O76" s="162">
        <f t="shared" si="19"/>
        <v>452.77800000000002</v>
      </c>
      <c r="P76" s="162">
        <f t="shared" si="19"/>
        <v>4075</v>
      </c>
      <c r="Q76" s="162">
        <f t="shared" si="19"/>
        <v>0</v>
      </c>
      <c r="R76" s="162">
        <f t="shared" si="19"/>
        <v>4527.7780000000002</v>
      </c>
    </row>
    <row r="77" spans="1:18" ht="56.25" x14ac:dyDescent="0.25">
      <c r="A77" s="595"/>
      <c r="B77" s="153" t="s">
        <v>97</v>
      </c>
      <c r="C77" s="162">
        <v>1955.931</v>
      </c>
      <c r="D77" s="162">
        <v>17603.377</v>
      </c>
      <c r="E77" s="162">
        <v>0</v>
      </c>
      <c r="F77" s="162">
        <f>C77+D77</f>
        <v>19559.308000000001</v>
      </c>
      <c r="G77" s="164">
        <v>0</v>
      </c>
      <c r="H77" s="164">
        <v>0</v>
      </c>
      <c r="I77" s="162">
        <v>0</v>
      </c>
      <c r="J77" s="164">
        <v>0</v>
      </c>
      <c r="K77" s="164">
        <v>0</v>
      </c>
      <c r="L77" s="164">
        <v>0</v>
      </c>
      <c r="M77" s="162">
        <v>0</v>
      </c>
      <c r="N77" s="164">
        <v>0</v>
      </c>
      <c r="O77" s="162">
        <f t="shared" si="19"/>
        <v>1955.931</v>
      </c>
      <c r="P77" s="162">
        <f>D77+H77+L77</f>
        <v>17603.377</v>
      </c>
      <c r="Q77" s="162">
        <f>E77+I77+M77</f>
        <v>0</v>
      </c>
      <c r="R77" s="162">
        <f t="shared" si="19"/>
        <v>19559.308000000001</v>
      </c>
    </row>
    <row r="78" spans="1:18" ht="37.5" x14ac:dyDescent="0.25">
      <c r="A78" s="596"/>
      <c r="B78" s="153" t="s">
        <v>96</v>
      </c>
      <c r="C78" s="148">
        <v>135.46799999999999</v>
      </c>
      <c r="D78" s="148">
        <v>1219.2070000000001</v>
      </c>
      <c r="E78" s="148">
        <v>0</v>
      </c>
      <c r="F78" s="163">
        <f>C78+D78</f>
        <v>1354.6750000000002</v>
      </c>
      <c r="G78" s="143">
        <f>C74+C75</f>
        <v>196.23399999999998</v>
      </c>
      <c r="H78" s="143">
        <f>D74+D75</f>
        <v>1766.1059999999998</v>
      </c>
      <c r="I78" s="143">
        <f>E74+E75</f>
        <v>0</v>
      </c>
      <c r="J78" s="143">
        <f>F74+F75</f>
        <v>1962.34</v>
      </c>
      <c r="K78" s="143">
        <f>G78</f>
        <v>196.23399999999998</v>
      </c>
      <c r="L78" s="143">
        <f>H78</f>
        <v>1766.1059999999998</v>
      </c>
      <c r="M78" s="143">
        <f>I78</f>
        <v>0</v>
      </c>
      <c r="N78" s="143">
        <f>J78</f>
        <v>1962.34</v>
      </c>
      <c r="O78" s="148">
        <f t="shared" si="19"/>
        <v>527.93599999999992</v>
      </c>
      <c r="P78" s="148">
        <f t="shared" si="19"/>
        <v>4751.4189999999999</v>
      </c>
      <c r="Q78" s="148">
        <f t="shared" si="19"/>
        <v>0</v>
      </c>
      <c r="R78" s="148">
        <f t="shared" si="19"/>
        <v>5279.3550000000005</v>
      </c>
    </row>
    <row r="79" spans="1:18" ht="23.25" customHeight="1" thickBot="1" x14ac:dyDescent="0.35">
      <c r="A79" s="590" t="s">
        <v>35</v>
      </c>
      <c r="B79" s="591"/>
      <c r="C79" s="161">
        <f>SUM(C52:C78)</f>
        <v>8660.4180000000015</v>
      </c>
      <c r="D79" s="161">
        <f>SUM(D52:D78)</f>
        <v>77943.729000000007</v>
      </c>
      <c r="E79" s="161">
        <f t="shared" ref="E79:R79" si="21">SUM(E52:E78)</f>
        <v>0</v>
      </c>
      <c r="F79" s="161">
        <f>SUM(F52:F78)</f>
        <v>86604.146999999997</v>
      </c>
      <c r="G79" s="161">
        <f>SUM(G52:G78)</f>
        <v>1815.3959999999997</v>
      </c>
      <c r="H79" s="161">
        <f t="shared" si="21"/>
        <v>16338.561999999998</v>
      </c>
      <c r="I79" s="161">
        <f t="shared" si="21"/>
        <v>0</v>
      </c>
      <c r="J79" s="161">
        <f t="shared" si="21"/>
        <v>18153.957999999999</v>
      </c>
      <c r="K79" s="161">
        <f t="shared" si="21"/>
        <v>1815.3959999999997</v>
      </c>
      <c r="L79" s="161">
        <f t="shared" si="21"/>
        <v>16338.561999999998</v>
      </c>
      <c r="M79" s="161">
        <f t="shared" si="21"/>
        <v>0</v>
      </c>
      <c r="N79" s="161">
        <f t="shared" si="21"/>
        <v>18153.957999999999</v>
      </c>
      <c r="O79" s="161">
        <f t="shared" si="21"/>
        <v>9448.0910000000003</v>
      </c>
      <c r="P79" s="161">
        <f t="shared" si="21"/>
        <v>85032.791999999987</v>
      </c>
      <c r="Q79" s="161">
        <f t="shared" si="21"/>
        <v>0</v>
      </c>
      <c r="R79" s="161">
        <f t="shared" si="21"/>
        <v>94480.882999999987</v>
      </c>
    </row>
    <row r="80" spans="1:18" ht="32.25" customHeight="1" x14ac:dyDescent="0.25">
      <c r="A80" s="533" t="s">
        <v>33</v>
      </c>
      <c r="B80" s="534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5"/>
    </row>
    <row r="81" spans="1:18" ht="27" customHeight="1" thickBot="1" x14ac:dyDescent="0.3">
      <c r="A81" s="578" t="s">
        <v>56</v>
      </c>
      <c r="B81" s="579"/>
      <c r="C81" s="154">
        <f>C88</f>
        <v>2280.6459999999997</v>
      </c>
      <c r="D81" s="154">
        <f t="shared" ref="D81:Q81" si="22">D88</f>
        <v>5149.2039999999997</v>
      </c>
      <c r="E81" s="154">
        <f t="shared" si="22"/>
        <v>15376.61</v>
      </c>
      <c r="F81" s="154">
        <f t="shared" si="22"/>
        <v>22806.460000000003</v>
      </c>
      <c r="G81" s="154">
        <f t="shared" si="22"/>
        <v>2280.6459999999997</v>
      </c>
      <c r="H81" s="154">
        <f t="shared" si="22"/>
        <v>5149.2039999999997</v>
      </c>
      <c r="I81" s="154">
        <f t="shared" si="22"/>
        <v>15376.609</v>
      </c>
      <c r="J81" s="154">
        <f t="shared" si="22"/>
        <v>22806.458999999999</v>
      </c>
      <c r="K81" s="154">
        <f t="shared" si="22"/>
        <v>2280.6459999999997</v>
      </c>
      <c r="L81" s="154">
        <f t="shared" si="22"/>
        <v>5149.2039999999997</v>
      </c>
      <c r="M81" s="154">
        <f t="shared" si="22"/>
        <v>15376.609</v>
      </c>
      <c r="N81" s="154">
        <f t="shared" si="22"/>
        <v>22806.458999999999</v>
      </c>
      <c r="O81" s="154">
        <f t="shared" si="22"/>
        <v>6841.9380000000019</v>
      </c>
      <c r="P81" s="154">
        <f t="shared" si="22"/>
        <v>15447.611999999999</v>
      </c>
      <c r="Q81" s="154">
        <f t="shared" si="22"/>
        <v>46129.828000000001</v>
      </c>
      <c r="R81" s="154">
        <f>R88</f>
        <v>68419.377999999997</v>
      </c>
    </row>
    <row r="82" spans="1:18" ht="44.25" customHeight="1" x14ac:dyDescent="0.3">
      <c r="A82" s="592" t="s">
        <v>107</v>
      </c>
      <c r="B82" s="593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  <c r="Q82" s="157"/>
      <c r="R82" s="158"/>
    </row>
    <row r="83" spans="1:18" ht="42.75" customHeight="1" x14ac:dyDescent="0.3">
      <c r="A83" s="168" t="s">
        <v>81</v>
      </c>
      <c r="B83" s="153" t="s">
        <v>108</v>
      </c>
      <c r="C83" s="160">
        <v>1025.741</v>
      </c>
      <c r="D83" s="160">
        <v>2315.9</v>
      </c>
      <c r="E83" s="160">
        <v>6915.7650000000003</v>
      </c>
      <c r="F83" s="160">
        <f>SUM(C83:E83)</f>
        <v>10257.406000000001</v>
      </c>
      <c r="G83" s="160">
        <v>1581.296</v>
      </c>
      <c r="H83" s="160">
        <v>3570.223</v>
      </c>
      <c r="I83" s="160">
        <v>10661.441000000001</v>
      </c>
      <c r="J83" s="160">
        <f>SUM(G83:I83)</f>
        <v>15812.960000000001</v>
      </c>
      <c r="K83" s="160">
        <v>1581.296</v>
      </c>
      <c r="L83" s="160">
        <v>3570.223</v>
      </c>
      <c r="M83" s="160">
        <v>10661.441000000001</v>
      </c>
      <c r="N83" s="160">
        <f>SUM(K83:M83)</f>
        <v>15812.960000000001</v>
      </c>
      <c r="O83" s="160">
        <f>C83+G83+K83</f>
        <v>4188.3330000000005</v>
      </c>
      <c r="P83" s="160">
        <f t="shared" ref="P83:Q87" si="23">D83+H83+L83</f>
        <v>9456.3459999999995</v>
      </c>
      <c r="Q83" s="160">
        <f t="shared" si="23"/>
        <v>28238.647000000004</v>
      </c>
      <c r="R83" s="160">
        <f>SUM(O83:Q83)</f>
        <v>41883.326000000001</v>
      </c>
    </row>
    <row r="84" spans="1:18" ht="61.5" customHeight="1" x14ac:dyDescent="0.25">
      <c r="A84" s="159" t="s">
        <v>72</v>
      </c>
      <c r="B84" s="153" t="s">
        <v>109</v>
      </c>
      <c r="C84" s="160">
        <v>166.64500000000001</v>
      </c>
      <c r="D84" s="160">
        <v>376.24900000000002</v>
      </c>
      <c r="E84" s="160">
        <v>1123.559</v>
      </c>
      <c r="F84" s="160">
        <f>SUM(C84:E84)</f>
        <v>1666.453</v>
      </c>
      <c r="G84" s="160">
        <v>166.64500000000001</v>
      </c>
      <c r="H84" s="160">
        <v>376.24900000000002</v>
      </c>
      <c r="I84" s="160">
        <v>1123.559</v>
      </c>
      <c r="J84" s="160">
        <f>SUM(G84:I84)</f>
        <v>1666.453</v>
      </c>
      <c r="K84" s="160">
        <v>166.64500000000001</v>
      </c>
      <c r="L84" s="160">
        <v>376.24900000000002</v>
      </c>
      <c r="M84" s="160">
        <v>1123.559</v>
      </c>
      <c r="N84" s="160">
        <f>SUM(K84:M84)</f>
        <v>1666.453</v>
      </c>
      <c r="O84" s="160">
        <f>C84+G84+K84</f>
        <v>499.93500000000006</v>
      </c>
      <c r="P84" s="160">
        <f t="shared" si="23"/>
        <v>1128.7470000000001</v>
      </c>
      <c r="Q84" s="160">
        <f t="shared" si="23"/>
        <v>3370.6769999999997</v>
      </c>
      <c r="R84" s="160">
        <f>SUM(O84:Q84)</f>
        <v>4999.3590000000004</v>
      </c>
    </row>
    <row r="85" spans="1:18" ht="56.25" x14ac:dyDescent="0.25">
      <c r="A85" s="159" t="s">
        <v>74</v>
      </c>
      <c r="B85" s="153" t="s">
        <v>294</v>
      </c>
      <c r="C85" s="160">
        <v>246.13399999999999</v>
      </c>
      <c r="D85" s="160">
        <v>555.71699999999998</v>
      </c>
      <c r="E85" s="160">
        <v>1659.4880000000001</v>
      </c>
      <c r="F85" s="160">
        <f>SUM(C85:E85)</f>
        <v>2461.3389999999999</v>
      </c>
      <c r="G85" s="160">
        <v>246.13399999999999</v>
      </c>
      <c r="H85" s="160">
        <v>555.71699999999998</v>
      </c>
      <c r="I85" s="160">
        <v>1659.4880000000001</v>
      </c>
      <c r="J85" s="160">
        <f>SUM(G85:I85)</f>
        <v>2461.3389999999999</v>
      </c>
      <c r="K85" s="160">
        <v>246.13399999999999</v>
      </c>
      <c r="L85" s="160">
        <v>555.71699999999998</v>
      </c>
      <c r="M85" s="160">
        <v>1659.4880000000001</v>
      </c>
      <c r="N85" s="160">
        <f>SUM(K85:M85)</f>
        <v>2461.3389999999999</v>
      </c>
      <c r="O85" s="160">
        <f>C85+G85+K85</f>
        <v>738.40199999999993</v>
      </c>
      <c r="P85" s="160">
        <f t="shared" si="23"/>
        <v>1667.1509999999998</v>
      </c>
      <c r="Q85" s="160">
        <f t="shared" si="23"/>
        <v>4978.4639999999999</v>
      </c>
      <c r="R85" s="160">
        <f>SUM(O85:Q85)</f>
        <v>7384.0169999999998</v>
      </c>
    </row>
    <row r="86" spans="1:18" ht="56.25" x14ac:dyDescent="0.25">
      <c r="A86" s="159" t="s">
        <v>78</v>
      </c>
      <c r="B86" s="153" t="s">
        <v>293</v>
      </c>
      <c r="C86" s="160">
        <v>728.72900000000004</v>
      </c>
      <c r="D86" s="160">
        <v>1645.3119999999999</v>
      </c>
      <c r="E86" s="160">
        <v>4913.2489999999998</v>
      </c>
      <c r="F86" s="160">
        <f>SUM(C86:E86)</f>
        <v>7287.29</v>
      </c>
      <c r="G86" s="160">
        <v>139.84</v>
      </c>
      <c r="H86" s="160">
        <v>315.72899999999998</v>
      </c>
      <c r="I86" s="160">
        <v>942.83199999999999</v>
      </c>
      <c r="J86" s="160">
        <f>SUM(G86:I86)</f>
        <v>1398.4009999999998</v>
      </c>
      <c r="K86" s="160">
        <v>139.84</v>
      </c>
      <c r="L86" s="160">
        <v>315.72899999999998</v>
      </c>
      <c r="M86" s="160">
        <v>942.83199999999999</v>
      </c>
      <c r="N86" s="160">
        <f>SUM(K86:M86)</f>
        <v>1398.4009999999998</v>
      </c>
      <c r="O86" s="160">
        <f>C86+G86+K86</f>
        <v>1008.4090000000001</v>
      </c>
      <c r="P86" s="160">
        <f t="shared" si="23"/>
        <v>2276.77</v>
      </c>
      <c r="Q86" s="160">
        <f t="shared" si="23"/>
        <v>6798.9130000000005</v>
      </c>
      <c r="R86" s="160">
        <f>SUM(O86:Q86)</f>
        <v>10084.092000000001</v>
      </c>
    </row>
    <row r="87" spans="1:18" ht="56.25" x14ac:dyDescent="0.25">
      <c r="A87" s="159" t="s">
        <v>79</v>
      </c>
      <c r="B87" s="153" t="s">
        <v>112</v>
      </c>
      <c r="C87" s="160">
        <v>113.39700000000001</v>
      </c>
      <c r="D87" s="160">
        <v>256.02600000000001</v>
      </c>
      <c r="E87" s="160">
        <v>764.54899999999998</v>
      </c>
      <c r="F87" s="160">
        <f>SUM(C87:E87)</f>
        <v>1133.972</v>
      </c>
      <c r="G87" s="160">
        <v>146.73099999999999</v>
      </c>
      <c r="H87" s="160">
        <v>331.286</v>
      </c>
      <c r="I87" s="160">
        <v>989.28899999999999</v>
      </c>
      <c r="J87" s="160">
        <f>SUM(G87:I87)</f>
        <v>1467.306</v>
      </c>
      <c r="K87" s="160">
        <v>146.73099999999999</v>
      </c>
      <c r="L87" s="160">
        <v>331.286</v>
      </c>
      <c r="M87" s="160">
        <v>989.28899999999999</v>
      </c>
      <c r="N87" s="160">
        <f>SUM(K87:M87)</f>
        <v>1467.306</v>
      </c>
      <c r="O87" s="160">
        <f>C87+G87+K87</f>
        <v>406.85899999999998</v>
      </c>
      <c r="P87" s="160">
        <f t="shared" si="23"/>
        <v>918.59799999999996</v>
      </c>
      <c r="Q87" s="160">
        <f t="shared" si="23"/>
        <v>2743.127</v>
      </c>
      <c r="R87" s="160">
        <f>SUM(O87:Q87)</f>
        <v>4068.5839999999998</v>
      </c>
    </row>
    <row r="88" spans="1:18" ht="19.5" thickBot="1" x14ac:dyDescent="0.35">
      <c r="A88" s="590" t="s">
        <v>35</v>
      </c>
      <c r="B88" s="591"/>
      <c r="C88" s="161">
        <f>SUM(C83:C87)</f>
        <v>2280.6459999999997</v>
      </c>
      <c r="D88" s="161">
        <f t="shared" ref="D88:R88" si="24">SUM(D83:D87)</f>
        <v>5149.2039999999997</v>
      </c>
      <c r="E88" s="161">
        <f t="shared" si="24"/>
        <v>15376.61</v>
      </c>
      <c r="F88" s="161">
        <f t="shared" si="24"/>
        <v>22806.460000000003</v>
      </c>
      <c r="G88" s="161">
        <f t="shared" si="24"/>
        <v>2280.6459999999997</v>
      </c>
      <c r="H88" s="161">
        <f t="shared" si="24"/>
        <v>5149.2039999999997</v>
      </c>
      <c r="I88" s="161">
        <f t="shared" si="24"/>
        <v>15376.609</v>
      </c>
      <c r="J88" s="161">
        <f t="shared" si="24"/>
        <v>22806.458999999999</v>
      </c>
      <c r="K88" s="161">
        <f t="shared" si="24"/>
        <v>2280.6459999999997</v>
      </c>
      <c r="L88" s="161">
        <f t="shared" si="24"/>
        <v>5149.2039999999997</v>
      </c>
      <c r="M88" s="161">
        <f t="shared" si="24"/>
        <v>15376.609</v>
      </c>
      <c r="N88" s="161">
        <f t="shared" si="24"/>
        <v>22806.458999999999</v>
      </c>
      <c r="O88" s="161">
        <f t="shared" si="24"/>
        <v>6841.9380000000019</v>
      </c>
      <c r="P88" s="161">
        <f t="shared" si="24"/>
        <v>15447.611999999999</v>
      </c>
      <c r="Q88" s="161">
        <f t="shared" si="24"/>
        <v>46129.828000000001</v>
      </c>
      <c r="R88" s="161">
        <f t="shared" si="24"/>
        <v>68419.377999999997</v>
      </c>
    </row>
    <row r="89" spans="1:18" ht="35.25" customHeight="1" x14ac:dyDescent="0.25">
      <c r="A89" s="533" t="s">
        <v>34</v>
      </c>
      <c r="B89" s="534"/>
      <c r="C89" s="534"/>
      <c r="D89" s="534"/>
      <c r="E89" s="534"/>
      <c r="F89" s="534"/>
      <c r="G89" s="534"/>
      <c r="H89" s="534"/>
      <c r="I89" s="534"/>
      <c r="J89" s="534"/>
      <c r="K89" s="534"/>
      <c r="L89" s="534"/>
      <c r="M89" s="534"/>
      <c r="N89" s="534"/>
      <c r="O89" s="534"/>
      <c r="P89" s="534"/>
      <c r="Q89" s="534"/>
      <c r="R89" s="535"/>
    </row>
    <row r="90" spans="1:18" ht="27.75" customHeight="1" thickBot="1" x14ac:dyDescent="0.3">
      <c r="A90" s="600" t="s">
        <v>56</v>
      </c>
      <c r="B90" s="601"/>
      <c r="C90" s="169">
        <f>C93+C96</f>
        <v>7186.3</v>
      </c>
      <c r="D90" s="169">
        <f t="shared" ref="D90:R90" si="25">D93+D96</f>
        <v>21580.6</v>
      </c>
      <c r="E90" s="169">
        <f t="shared" si="25"/>
        <v>58333.1</v>
      </c>
      <c r="F90" s="169">
        <f t="shared" si="25"/>
        <v>87100</v>
      </c>
      <c r="G90" s="169">
        <f t="shared" si="25"/>
        <v>0</v>
      </c>
      <c r="H90" s="169">
        <f t="shared" si="25"/>
        <v>0</v>
      </c>
      <c r="I90" s="169">
        <f t="shared" si="25"/>
        <v>0</v>
      </c>
      <c r="J90" s="169">
        <f t="shared" si="25"/>
        <v>0</v>
      </c>
      <c r="K90" s="169">
        <f t="shared" si="25"/>
        <v>0</v>
      </c>
      <c r="L90" s="169">
        <f t="shared" si="25"/>
        <v>0</v>
      </c>
      <c r="M90" s="169">
        <f t="shared" si="25"/>
        <v>0</v>
      </c>
      <c r="N90" s="169">
        <f t="shared" si="25"/>
        <v>0</v>
      </c>
      <c r="O90" s="169">
        <f t="shared" si="25"/>
        <v>7186.3</v>
      </c>
      <c r="P90" s="169">
        <f t="shared" si="25"/>
        <v>21580.6</v>
      </c>
      <c r="Q90" s="169">
        <f t="shared" si="25"/>
        <v>58333.1</v>
      </c>
      <c r="R90" s="169">
        <f t="shared" si="25"/>
        <v>87100</v>
      </c>
    </row>
    <row r="91" spans="1:18" ht="19.5" x14ac:dyDescent="0.3">
      <c r="A91" s="580" t="s">
        <v>290</v>
      </c>
      <c r="B91" s="581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1"/>
      <c r="Q91" s="172"/>
      <c r="R91" s="173"/>
    </row>
    <row r="92" spans="1:18" ht="112.5" customHeight="1" x14ac:dyDescent="0.25">
      <c r="A92" s="174" t="s">
        <v>81</v>
      </c>
      <c r="B92" s="175" t="s">
        <v>291</v>
      </c>
      <c r="C92" s="160">
        <v>6765.5</v>
      </c>
      <c r="D92" s="160">
        <v>20317</v>
      </c>
      <c r="E92" s="160">
        <v>54917.5</v>
      </c>
      <c r="F92" s="160">
        <f>C92+D92+E92</f>
        <v>82000</v>
      </c>
      <c r="G92" s="160">
        <v>0</v>
      </c>
      <c r="H92" s="160">
        <v>0</v>
      </c>
      <c r="I92" s="160">
        <v>0</v>
      </c>
      <c r="J92" s="160">
        <f>G92+H92+I92</f>
        <v>0</v>
      </c>
      <c r="K92" s="160">
        <v>0</v>
      </c>
      <c r="L92" s="160">
        <v>0</v>
      </c>
      <c r="M92" s="160">
        <v>0</v>
      </c>
      <c r="N92" s="160">
        <f>K92+L92+M92</f>
        <v>0</v>
      </c>
      <c r="O92" s="160">
        <f>C92+G92+K92</f>
        <v>6765.5</v>
      </c>
      <c r="P92" s="160">
        <f>D92+H92+L92</f>
        <v>20317</v>
      </c>
      <c r="Q92" s="160">
        <f>E92+I92+M92</f>
        <v>54917.5</v>
      </c>
      <c r="R92" s="176">
        <f>F92+J92+N92</f>
        <v>82000</v>
      </c>
    </row>
    <row r="93" spans="1:18" ht="19.5" thickBot="1" x14ac:dyDescent="0.35">
      <c r="A93" s="590" t="s">
        <v>35</v>
      </c>
      <c r="B93" s="591"/>
      <c r="C93" s="161">
        <f t="shared" ref="C93:R93" si="26">SUM(C92:C92)</f>
        <v>6765.5</v>
      </c>
      <c r="D93" s="161">
        <f t="shared" si="26"/>
        <v>20317</v>
      </c>
      <c r="E93" s="161">
        <f t="shared" si="26"/>
        <v>54917.5</v>
      </c>
      <c r="F93" s="161">
        <f t="shared" si="26"/>
        <v>82000</v>
      </c>
      <c r="G93" s="161">
        <f t="shared" si="26"/>
        <v>0</v>
      </c>
      <c r="H93" s="161">
        <f t="shared" si="26"/>
        <v>0</v>
      </c>
      <c r="I93" s="161">
        <f t="shared" si="26"/>
        <v>0</v>
      </c>
      <c r="J93" s="161">
        <f t="shared" si="26"/>
        <v>0</v>
      </c>
      <c r="K93" s="161">
        <f t="shared" si="26"/>
        <v>0</v>
      </c>
      <c r="L93" s="161">
        <f t="shared" si="26"/>
        <v>0</v>
      </c>
      <c r="M93" s="161">
        <f t="shared" si="26"/>
        <v>0</v>
      </c>
      <c r="N93" s="161">
        <f t="shared" si="26"/>
        <v>0</v>
      </c>
      <c r="O93" s="161">
        <f t="shared" si="26"/>
        <v>6765.5</v>
      </c>
      <c r="P93" s="161">
        <f t="shared" si="26"/>
        <v>20317</v>
      </c>
      <c r="Q93" s="161">
        <f t="shared" si="26"/>
        <v>54917.5</v>
      </c>
      <c r="R93" s="161">
        <f t="shared" si="26"/>
        <v>82000</v>
      </c>
    </row>
    <row r="94" spans="1:18" ht="19.5" x14ac:dyDescent="0.3">
      <c r="A94" s="580" t="s">
        <v>292</v>
      </c>
      <c r="B94" s="581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1"/>
      <c r="Q94" s="172"/>
      <c r="R94" s="173"/>
    </row>
    <row r="95" spans="1:18" ht="77.25" customHeight="1" x14ac:dyDescent="0.25">
      <c r="A95" s="177" t="s">
        <v>122</v>
      </c>
      <c r="B95" s="153" t="s">
        <v>259</v>
      </c>
      <c r="C95" s="178">
        <v>420.8</v>
      </c>
      <c r="D95" s="178">
        <v>1263.5999999999999</v>
      </c>
      <c r="E95" s="178">
        <v>3415.6</v>
      </c>
      <c r="F95" s="178">
        <f>SUM(C95:E95)</f>
        <v>5100</v>
      </c>
      <c r="G95" s="179">
        <v>0</v>
      </c>
      <c r="H95" s="179">
        <v>0</v>
      </c>
      <c r="I95" s="179">
        <v>0</v>
      </c>
      <c r="J95" s="160">
        <f>G95+H95+I95</f>
        <v>0</v>
      </c>
      <c r="K95" s="179">
        <v>0</v>
      </c>
      <c r="L95" s="179">
        <v>0</v>
      </c>
      <c r="M95" s="179">
        <v>0</v>
      </c>
      <c r="N95" s="160">
        <f>K95+L95+M95</f>
        <v>0</v>
      </c>
      <c r="O95" s="160">
        <f>C95+G95+K95</f>
        <v>420.8</v>
      </c>
      <c r="P95" s="160">
        <f>D95+H95+L95</f>
        <v>1263.5999999999999</v>
      </c>
      <c r="Q95" s="160">
        <f>E95+I95+M95</f>
        <v>3415.6</v>
      </c>
      <c r="R95" s="176">
        <f>F95+J95+N95</f>
        <v>5100</v>
      </c>
    </row>
    <row r="96" spans="1:18" ht="19.5" thickBot="1" x14ac:dyDescent="0.35">
      <c r="A96" s="590" t="s">
        <v>35</v>
      </c>
      <c r="B96" s="591"/>
      <c r="C96" s="161">
        <f t="shared" ref="C96:R96" si="27">SUM(C95:C95)</f>
        <v>420.8</v>
      </c>
      <c r="D96" s="161">
        <f t="shared" si="27"/>
        <v>1263.5999999999999</v>
      </c>
      <c r="E96" s="161">
        <f t="shared" si="27"/>
        <v>3415.6</v>
      </c>
      <c r="F96" s="161">
        <f t="shared" si="27"/>
        <v>5100</v>
      </c>
      <c r="G96" s="161">
        <f t="shared" si="27"/>
        <v>0</v>
      </c>
      <c r="H96" s="161">
        <f t="shared" si="27"/>
        <v>0</v>
      </c>
      <c r="I96" s="161">
        <f t="shared" si="27"/>
        <v>0</v>
      </c>
      <c r="J96" s="161">
        <f t="shared" si="27"/>
        <v>0</v>
      </c>
      <c r="K96" s="161">
        <f t="shared" si="27"/>
        <v>0</v>
      </c>
      <c r="L96" s="161">
        <f t="shared" si="27"/>
        <v>0</v>
      </c>
      <c r="M96" s="161">
        <f t="shared" si="27"/>
        <v>0</v>
      </c>
      <c r="N96" s="161">
        <f t="shared" si="27"/>
        <v>0</v>
      </c>
      <c r="O96" s="161">
        <f t="shared" si="27"/>
        <v>420.8</v>
      </c>
      <c r="P96" s="161">
        <f t="shared" si="27"/>
        <v>1263.5999999999999</v>
      </c>
      <c r="Q96" s="161">
        <f t="shared" si="27"/>
        <v>3415.6</v>
      </c>
      <c r="R96" s="180">
        <f t="shared" si="27"/>
        <v>5100</v>
      </c>
    </row>
  </sheetData>
  <mergeCells count="53">
    <mergeCell ref="A91:B91"/>
    <mergeCell ref="A93:B93"/>
    <mergeCell ref="A94:B94"/>
    <mergeCell ref="A96:B96"/>
    <mergeCell ref="A74:A78"/>
    <mergeCell ref="A80:R80"/>
    <mergeCell ref="A81:B81"/>
    <mergeCell ref="A82:B82"/>
    <mergeCell ref="A88:B88"/>
    <mergeCell ref="A89:R89"/>
    <mergeCell ref="A90:B90"/>
    <mergeCell ref="A66:A70"/>
    <mergeCell ref="A71:A73"/>
    <mergeCell ref="A79:B79"/>
    <mergeCell ref="A51:B51"/>
    <mergeCell ref="A52:A56"/>
    <mergeCell ref="A57:A59"/>
    <mergeCell ref="A60:A62"/>
    <mergeCell ref="A63:A65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8:B48"/>
    <mergeCell ref="A49:R49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4" manualBreakCount="4">
    <brk id="20" max="17" man="1"/>
    <brk id="35" max="17" man="1"/>
    <brk id="48" max="17" man="1"/>
    <brk id="79" max="17" man="1"/>
  </rowBreaks>
  <colBreaks count="1" manualBreakCount="1">
    <brk id="10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view="pageLayout" zoomScale="55" zoomScalePageLayoutView="55" workbookViewId="0">
      <selection activeCell="R7" sqref="R7"/>
    </sheetView>
  </sheetViews>
  <sheetFormatPr defaultRowHeight="18.75" x14ac:dyDescent="0.3"/>
  <cols>
    <col min="1" max="1" width="18.28515625" style="312" customWidth="1"/>
    <col min="2" max="2" width="30.5703125" style="129" customWidth="1"/>
    <col min="3" max="3" width="22.85546875" style="130" customWidth="1"/>
    <col min="4" max="4" width="23.42578125" style="130" customWidth="1"/>
    <col min="5" max="5" width="23.5703125" style="130" customWidth="1"/>
    <col min="6" max="6" width="23.85546875" style="130" customWidth="1"/>
    <col min="7" max="7" width="23" style="130" customWidth="1"/>
    <col min="8" max="8" width="22.28515625" style="130" customWidth="1"/>
    <col min="9" max="9" width="22" style="130" customWidth="1"/>
    <col min="10" max="11" width="22.140625" style="130" customWidth="1"/>
    <col min="12" max="12" width="22.5703125" style="130" customWidth="1"/>
    <col min="13" max="13" width="19.85546875" style="130" customWidth="1"/>
    <col min="14" max="14" width="22.28515625" style="130" customWidth="1"/>
    <col min="15" max="15" width="23.140625" style="130" customWidth="1"/>
    <col min="16" max="16" width="22.28515625" style="130" customWidth="1"/>
    <col min="17" max="17" width="21.28515625" style="130" customWidth="1"/>
    <col min="18" max="18" width="26.42578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6" t="s">
        <v>409</v>
      </c>
      <c r="Q1" s="476"/>
      <c r="R1" s="476"/>
    </row>
    <row r="2" spans="1:19" ht="15.75" x14ac:dyDescent="0.25">
      <c r="A2" s="492" t="s">
        <v>219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</row>
    <row r="3" spans="1:19" ht="15.75" x14ac:dyDescent="0.25">
      <c r="A3" s="492" t="s">
        <v>40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</row>
    <row r="4" spans="1:19" ht="16.5" thickBot="1" x14ac:dyDescent="0.3">
      <c r="A4" s="619" t="s">
        <v>27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</row>
    <row r="5" spans="1:19" s="19" customFormat="1" ht="15.75" customHeight="1" x14ac:dyDescent="0.25">
      <c r="A5" s="620" t="s">
        <v>55</v>
      </c>
      <c r="B5" s="622" t="s">
        <v>57</v>
      </c>
      <c r="C5" s="624" t="s">
        <v>44</v>
      </c>
      <c r="D5" s="624"/>
      <c r="E5" s="624"/>
      <c r="F5" s="624"/>
      <c r="G5" s="624" t="s">
        <v>45</v>
      </c>
      <c r="H5" s="624"/>
      <c r="I5" s="624"/>
      <c r="J5" s="624"/>
      <c r="K5" s="624" t="s">
        <v>46</v>
      </c>
      <c r="L5" s="624"/>
      <c r="M5" s="624"/>
      <c r="N5" s="624"/>
      <c r="O5" s="624" t="s">
        <v>49</v>
      </c>
      <c r="P5" s="624"/>
      <c r="Q5" s="625"/>
      <c r="R5" s="626"/>
    </row>
    <row r="6" spans="1:19" s="17" customFormat="1" ht="63" customHeight="1" x14ac:dyDescent="0.25">
      <c r="A6" s="621"/>
      <c r="B6" s="623"/>
      <c r="C6" s="7" t="s">
        <v>47</v>
      </c>
      <c r="D6" s="7" t="s">
        <v>48</v>
      </c>
      <c r="E6" s="7" t="s">
        <v>106</v>
      </c>
      <c r="F6" s="8" t="s">
        <v>28</v>
      </c>
      <c r="G6" s="7" t="s">
        <v>47</v>
      </c>
      <c r="H6" s="7" t="s">
        <v>48</v>
      </c>
      <c r="I6" s="7" t="s">
        <v>106</v>
      </c>
      <c r="J6" s="8" t="s">
        <v>28</v>
      </c>
      <c r="K6" s="7" t="s">
        <v>47</v>
      </c>
      <c r="L6" s="7" t="s">
        <v>48</v>
      </c>
      <c r="M6" s="7" t="s">
        <v>106</v>
      </c>
      <c r="N6" s="8" t="s">
        <v>28</v>
      </c>
      <c r="O6" s="7" t="s">
        <v>47</v>
      </c>
      <c r="P6" s="7" t="s">
        <v>48</v>
      </c>
      <c r="Q6" s="7" t="s">
        <v>106</v>
      </c>
      <c r="R6" s="319" t="s">
        <v>28</v>
      </c>
    </row>
    <row r="7" spans="1:19" s="74" customFormat="1" ht="30.75" customHeight="1" x14ac:dyDescent="0.25">
      <c r="A7" s="630" t="s">
        <v>54</v>
      </c>
      <c r="B7" s="631"/>
      <c r="C7" s="320">
        <f>C10+C49+C73+C112</f>
        <v>35264.355997999999</v>
      </c>
      <c r="D7" s="320">
        <f t="shared" ref="D7:N7" si="0">D10+D49+D73+D112</f>
        <v>446318.91249199997</v>
      </c>
      <c r="E7" s="320">
        <f t="shared" si="0"/>
        <v>15176.313759999999</v>
      </c>
      <c r="F7" s="320">
        <f t="shared" si="0"/>
        <v>496759.58224999998</v>
      </c>
      <c r="G7" s="320">
        <f t="shared" si="0"/>
        <v>36147.485000000001</v>
      </c>
      <c r="H7" s="320">
        <f t="shared" si="0"/>
        <v>120838.94949999999</v>
      </c>
      <c r="I7" s="320">
        <f t="shared" si="0"/>
        <v>69573.574999999997</v>
      </c>
      <c r="J7" s="320">
        <f t="shared" si="0"/>
        <v>226560.00949999999</v>
      </c>
      <c r="K7" s="320">
        <f t="shared" si="0"/>
        <v>37359.084000000003</v>
      </c>
      <c r="L7" s="320">
        <f t="shared" si="0"/>
        <v>122606.96600000001</v>
      </c>
      <c r="M7" s="320">
        <f t="shared" si="0"/>
        <v>16132.92</v>
      </c>
      <c r="N7" s="320">
        <f t="shared" si="0"/>
        <v>176098.97</v>
      </c>
      <c r="O7" s="320">
        <f>C7+G7+K7</f>
        <v>108770.924998</v>
      </c>
      <c r="P7" s="320">
        <f t="shared" ref="P7:R7" si="1">D7+H7+L7</f>
        <v>689764.82799199992</v>
      </c>
      <c r="Q7" s="320">
        <f t="shared" si="1"/>
        <v>100882.80876</v>
      </c>
      <c r="R7" s="320">
        <f t="shared" si="1"/>
        <v>899418.56174999988</v>
      </c>
    </row>
    <row r="8" spans="1:19" ht="17.25" customHeight="1" thickBot="1" x14ac:dyDescent="0.3">
      <c r="A8" s="632" t="s">
        <v>37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4"/>
      <c r="R8" s="635"/>
    </row>
    <row r="9" spans="1:19" s="2" customFormat="1" ht="25.5" customHeight="1" x14ac:dyDescent="0.25">
      <c r="A9" s="636" t="s">
        <v>39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8"/>
      <c r="R9" s="639"/>
    </row>
    <row r="10" spans="1:19" s="32" customFormat="1" ht="21" customHeight="1" thickBot="1" x14ac:dyDescent="0.3">
      <c r="A10" s="640" t="s">
        <v>56</v>
      </c>
      <c r="B10" s="641"/>
      <c r="C10" s="321">
        <f t="shared" ref="C10:Q10" si="2">C33+C47+C39</f>
        <v>19639.896000000001</v>
      </c>
      <c r="D10" s="321">
        <f t="shared" si="2"/>
        <v>19639.896000000001</v>
      </c>
      <c r="E10" s="321">
        <f t="shared" si="2"/>
        <v>0</v>
      </c>
      <c r="F10" s="321">
        <f t="shared" si="2"/>
        <v>39279.792000000001</v>
      </c>
      <c r="G10" s="321">
        <f t="shared" si="2"/>
        <v>16509.504000000001</v>
      </c>
      <c r="H10" s="321">
        <f t="shared" si="2"/>
        <v>16509.504000000001</v>
      </c>
      <c r="I10" s="321">
        <f t="shared" si="2"/>
        <v>0</v>
      </c>
      <c r="J10" s="321">
        <f t="shared" si="2"/>
        <v>33019.008000000002</v>
      </c>
      <c r="K10" s="321">
        <f t="shared" si="2"/>
        <v>18074.7</v>
      </c>
      <c r="L10" s="321">
        <f t="shared" si="2"/>
        <v>18074.7</v>
      </c>
      <c r="M10" s="321">
        <f t="shared" si="2"/>
        <v>0</v>
      </c>
      <c r="N10" s="321">
        <f t="shared" si="2"/>
        <v>36149.4</v>
      </c>
      <c r="O10" s="321">
        <f t="shared" si="2"/>
        <v>51505.053</v>
      </c>
      <c r="P10" s="321">
        <f t="shared" si="2"/>
        <v>51505.053</v>
      </c>
      <c r="Q10" s="322">
        <f t="shared" si="2"/>
        <v>0</v>
      </c>
      <c r="R10" s="321">
        <f>O10+P10+Q10</f>
        <v>103010.106</v>
      </c>
    </row>
    <row r="11" spans="1:19" ht="60" customHeight="1" x14ac:dyDescent="0.25">
      <c r="A11" s="604"/>
      <c r="B11" s="605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9"/>
      <c r="Q11" s="370"/>
      <c r="R11" s="371"/>
      <c r="S11" s="43"/>
    </row>
    <row r="12" spans="1:19" s="33" customFormat="1" ht="83.25" customHeight="1" x14ac:dyDescent="0.25">
      <c r="A12" s="482" t="s">
        <v>81</v>
      </c>
      <c r="B12" s="62" t="s">
        <v>405</v>
      </c>
      <c r="C12" s="326">
        <v>0</v>
      </c>
      <c r="D12" s="345">
        <v>0</v>
      </c>
      <c r="E12" s="345">
        <v>0</v>
      </c>
      <c r="F12" s="345">
        <f>C12+D12</f>
        <v>0</v>
      </c>
      <c r="G12" s="326">
        <v>781.83199999999999</v>
      </c>
      <c r="H12" s="345">
        <f>G12</f>
        <v>781.83199999999999</v>
      </c>
      <c r="I12" s="345">
        <v>0</v>
      </c>
      <c r="J12" s="345">
        <f>G12+H12</f>
        <v>1563.664</v>
      </c>
      <c r="K12" s="326">
        <v>0</v>
      </c>
      <c r="L12" s="326">
        <v>0</v>
      </c>
      <c r="M12" s="345">
        <v>0</v>
      </c>
      <c r="N12" s="326">
        <v>0</v>
      </c>
      <c r="O12" s="345">
        <f t="shared" ref="O12:P14" si="3">C12+G12+K12</f>
        <v>781.83199999999999</v>
      </c>
      <c r="P12" s="345">
        <f t="shared" si="3"/>
        <v>781.83199999999999</v>
      </c>
      <c r="Q12" s="345">
        <v>0</v>
      </c>
      <c r="R12" s="345">
        <f>F12+J12+N12</f>
        <v>1563.664</v>
      </c>
    </row>
    <row r="13" spans="1:19" s="33" customFormat="1" ht="108.75" customHeight="1" x14ac:dyDescent="0.25">
      <c r="A13" s="483"/>
      <c r="B13" s="62" t="s">
        <v>373</v>
      </c>
      <c r="C13" s="349">
        <v>0</v>
      </c>
      <c r="D13" s="346">
        <v>0</v>
      </c>
      <c r="E13" s="346">
        <v>0</v>
      </c>
      <c r="F13" s="346">
        <f>C13+D13</f>
        <v>0</v>
      </c>
      <c r="G13" s="349">
        <v>799.43899999999996</v>
      </c>
      <c r="H13" s="346">
        <f>G13</f>
        <v>799.43899999999996</v>
      </c>
      <c r="I13" s="346">
        <v>0</v>
      </c>
      <c r="J13" s="346">
        <f>G13+H13</f>
        <v>1598.8779999999999</v>
      </c>
      <c r="K13" s="349">
        <v>0</v>
      </c>
      <c r="L13" s="346">
        <v>0</v>
      </c>
      <c r="M13" s="346">
        <v>0</v>
      </c>
      <c r="N13" s="346">
        <f t="shared" ref="N13:N30" si="4">K13+L13</f>
        <v>0</v>
      </c>
      <c r="O13" s="345">
        <f t="shared" si="3"/>
        <v>799.43899999999996</v>
      </c>
      <c r="P13" s="345">
        <f t="shared" si="3"/>
        <v>799.43899999999996</v>
      </c>
      <c r="Q13" s="346">
        <v>0</v>
      </c>
      <c r="R13" s="345">
        <f>F13+J13+N13</f>
        <v>1598.8779999999999</v>
      </c>
    </row>
    <row r="14" spans="1:19" s="33" customFormat="1" ht="127.5" customHeight="1" x14ac:dyDescent="0.25">
      <c r="A14" s="484"/>
      <c r="B14" s="62" t="s">
        <v>374</v>
      </c>
      <c r="C14" s="340">
        <v>0</v>
      </c>
      <c r="D14" s="345">
        <v>0</v>
      </c>
      <c r="E14" s="345">
        <v>0</v>
      </c>
      <c r="F14" s="372">
        <v>0</v>
      </c>
      <c r="G14" s="372">
        <v>0</v>
      </c>
      <c r="H14" s="372">
        <v>0</v>
      </c>
      <c r="I14" s="372">
        <v>0</v>
      </c>
      <c r="J14" s="345">
        <v>0</v>
      </c>
      <c r="K14" s="345">
        <v>799.43899999999996</v>
      </c>
      <c r="L14" s="345">
        <f>K14</f>
        <v>799.43899999999996</v>
      </c>
      <c r="M14" s="345">
        <v>0</v>
      </c>
      <c r="N14" s="345">
        <f t="shared" ref="N14" si="5">K14+L14</f>
        <v>1598.8779999999999</v>
      </c>
      <c r="O14" s="345">
        <f t="shared" si="3"/>
        <v>799.43899999999996</v>
      </c>
      <c r="P14" s="345">
        <f t="shared" si="3"/>
        <v>799.43899999999996</v>
      </c>
      <c r="Q14" s="345">
        <v>0</v>
      </c>
      <c r="R14" s="345">
        <f>F14+J14+N14</f>
        <v>1598.8779999999999</v>
      </c>
    </row>
    <row r="15" spans="1:19" s="33" customFormat="1" ht="71.25" customHeight="1" x14ac:dyDescent="0.25">
      <c r="A15" s="67" t="s">
        <v>366</v>
      </c>
      <c r="B15" s="59" t="s">
        <v>375</v>
      </c>
      <c r="C15" s="355">
        <v>0</v>
      </c>
      <c r="D15" s="349">
        <v>0</v>
      </c>
      <c r="E15" s="349">
        <v>0</v>
      </c>
      <c r="F15" s="350">
        <f>SUM(C15:E15)</f>
        <v>0</v>
      </c>
      <c r="G15" s="350">
        <v>6865.6719999999996</v>
      </c>
      <c r="H15" s="350">
        <v>6865.6719999999996</v>
      </c>
      <c r="I15" s="350">
        <v>0</v>
      </c>
      <c r="J15" s="349">
        <f>G15+H15+I15</f>
        <v>13731.343999999999</v>
      </c>
      <c r="K15" s="349">
        <v>0</v>
      </c>
      <c r="L15" s="349">
        <v>0</v>
      </c>
      <c r="M15" s="349">
        <v>0</v>
      </c>
      <c r="N15" s="349">
        <f>K15+L15+M15</f>
        <v>0</v>
      </c>
      <c r="O15" s="349">
        <f t="shared" ref="O15:Q30" si="6">C15+G15+K15</f>
        <v>6865.6719999999996</v>
      </c>
      <c r="P15" s="349">
        <f t="shared" si="6"/>
        <v>6865.6719999999996</v>
      </c>
      <c r="Q15" s="349">
        <f t="shared" si="6"/>
        <v>0</v>
      </c>
      <c r="R15" s="349">
        <f t="shared" ref="R15:R30" si="7">F15+J15+N15</f>
        <v>13731.343999999999</v>
      </c>
    </row>
    <row r="16" spans="1:19" s="33" customFormat="1" ht="71.25" customHeight="1" x14ac:dyDescent="0.25">
      <c r="A16" s="317" t="s">
        <v>367</v>
      </c>
      <c r="B16" s="59" t="s">
        <v>390</v>
      </c>
      <c r="C16" s="340">
        <v>0</v>
      </c>
      <c r="D16" s="326">
        <v>0</v>
      </c>
      <c r="E16" s="345">
        <v>0</v>
      </c>
      <c r="F16" s="372">
        <v>0</v>
      </c>
      <c r="G16" s="373">
        <v>0</v>
      </c>
      <c r="H16" s="373">
        <v>0</v>
      </c>
      <c r="I16" s="372">
        <v>0</v>
      </c>
      <c r="J16" s="345">
        <v>0</v>
      </c>
      <c r="K16" s="326">
        <v>3886.5880000000002</v>
      </c>
      <c r="L16" s="326">
        <v>3886.5880000000002</v>
      </c>
      <c r="M16" s="326">
        <v>0</v>
      </c>
      <c r="N16" s="326">
        <f>K16+L16+M16</f>
        <v>7773.1760000000004</v>
      </c>
      <c r="O16" s="326">
        <f t="shared" ref="O16" si="8">C16+G16+K16</f>
        <v>3886.5880000000002</v>
      </c>
      <c r="P16" s="326">
        <f t="shared" ref="P16" si="9">D16+H16+L16</f>
        <v>3886.5880000000002</v>
      </c>
      <c r="Q16" s="326">
        <f t="shared" ref="Q16" si="10">E16+I16+M16</f>
        <v>0</v>
      </c>
      <c r="R16" s="326">
        <f t="shared" ref="R16" si="11">F16+J16+N16</f>
        <v>7773.1760000000004</v>
      </c>
    </row>
    <row r="17" spans="1:18" s="33" customFormat="1" ht="82.5" customHeight="1" x14ac:dyDescent="0.25">
      <c r="A17" s="482" t="s">
        <v>70</v>
      </c>
      <c r="B17" s="62" t="s">
        <v>331</v>
      </c>
      <c r="C17" s="326">
        <v>280.41913</v>
      </c>
      <c r="D17" s="326">
        <v>280.41913</v>
      </c>
      <c r="E17" s="345">
        <v>0</v>
      </c>
      <c r="F17" s="345">
        <f>C17+D17</f>
        <v>560.83825999999999</v>
      </c>
      <c r="G17" s="326"/>
      <c r="H17" s="326"/>
      <c r="I17" s="345">
        <v>0</v>
      </c>
      <c r="J17" s="345">
        <f>G17+H17</f>
        <v>0</v>
      </c>
      <c r="K17" s="326"/>
      <c r="L17" s="326"/>
      <c r="M17" s="326"/>
      <c r="N17" s="326"/>
      <c r="O17" s="326">
        <f t="shared" si="6"/>
        <v>280.41913</v>
      </c>
      <c r="P17" s="326">
        <f t="shared" si="6"/>
        <v>280.41913</v>
      </c>
      <c r="Q17" s="326">
        <f t="shared" si="6"/>
        <v>0</v>
      </c>
      <c r="R17" s="326">
        <f t="shared" si="7"/>
        <v>560.83825999999999</v>
      </c>
    </row>
    <row r="18" spans="1:18" s="33" customFormat="1" ht="98.25" customHeight="1" x14ac:dyDescent="0.25">
      <c r="A18" s="483"/>
      <c r="B18" s="62" t="s">
        <v>332</v>
      </c>
      <c r="C18" s="326">
        <v>0</v>
      </c>
      <c r="D18" s="345">
        <v>0</v>
      </c>
      <c r="E18" s="345">
        <v>0</v>
      </c>
      <c r="F18" s="345">
        <f t="shared" ref="F18:F31" si="12">C18+D18</f>
        <v>0</v>
      </c>
      <c r="G18" s="326">
        <v>377.28500000000003</v>
      </c>
      <c r="H18" s="345">
        <v>377.28500000000003</v>
      </c>
      <c r="I18" s="345">
        <v>0</v>
      </c>
      <c r="J18" s="345">
        <f>G18+H18</f>
        <v>754.57</v>
      </c>
      <c r="K18" s="326">
        <v>0</v>
      </c>
      <c r="L18" s="326">
        <v>0</v>
      </c>
      <c r="M18" s="326">
        <v>0</v>
      </c>
      <c r="N18" s="326">
        <f t="shared" si="4"/>
        <v>0</v>
      </c>
      <c r="O18" s="345">
        <f t="shared" si="6"/>
        <v>377.28500000000003</v>
      </c>
      <c r="P18" s="345">
        <f t="shared" si="6"/>
        <v>377.28500000000003</v>
      </c>
      <c r="Q18" s="345">
        <v>0</v>
      </c>
      <c r="R18" s="345">
        <f t="shared" si="7"/>
        <v>754.57</v>
      </c>
    </row>
    <row r="19" spans="1:18" s="33" customFormat="1" ht="109.5" customHeight="1" x14ac:dyDescent="0.25">
      <c r="A19" s="484"/>
      <c r="B19" s="62" t="s">
        <v>333</v>
      </c>
      <c r="C19" s="326">
        <v>0</v>
      </c>
      <c r="D19" s="345">
        <v>0</v>
      </c>
      <c r="E19" s="345">
        <v>0</v>
      </c>
      <c r="F19" s="345">
        <f t="shared" si="12"/>
        <v>0</v>
      </c>
      <c r="G19" s="345">
        <v>0</v>
      </c>
      <c r="H19" s="345">
        <v>0</v>
      </c>
      <c r="I19" s="345">
        <v>0</v>
      </c>
      <c r="J19" s="345">
        <f>G19+H19</f>
        <v>0</v>
      </c>
      <c r="K19" s="326">
        <v>377.58100000000002</v>
      </c>
      <c r="L19" s="326">
        <v>377.58100000000002</v>
      </c>
      <c r="M19" s="345">
        <v>0</v>
      </c>
      <c r="N19" s="345">
        <f t="shared" si="4"/>
        <v>755.16200000000003</v>
      </c>
      <c r="O19" s="345">
        <f>C19+G19+K19</f>
        <v>377.58100000000002</v>
      </c>
      <c r="P19" s="345">
        <f>D19+H19+L19</f>
        <v>377.58100000000002</v>
      </c>
      <c r="Q19" s="345">
        <v>0</v>
      </c>
      <c r="R19" s="345">
        <f>F19+J19+N19</f>
        <v>755.16200000000003</v>
      </c>
    </row>
    <row r="20" spans="1:18" s="33" customFormat="1" ht="58.5" customHeight="1" x14ac:dyDescent="0.25">
      <c r="A20" s="482" t="s">
        <v>72</v>
      </c>
      <c r="B20" s="62" t="s">
        <v>334</v>
      </c>
      <c r="C20" s="326">
        <v>280.72322000000003</v>
      </c>
      <c r="D20" s="345">
        <v>280.72322000000003</v>
      </c>
      <c r="E20" s="345">
        <v>0</v>
      </c>
      <c r="F20" s="345">
        <f t="shared" si="12"/>
        <v>561.44644000000005</v>
      </c>
      <c r="G20" s="326">
        <v>0</v>
      </c>
      <c r="H20" s="326">
        <v>0</v>
      </c>
      <c r="I20" s="345">
        <v>0</v>
      </c>
      <c r="J20" s="345">
        <f t="shared" ref="J20:J30" si="13">G20+H20</f>
        <v>0</v>
      </c>
      <c r="K20" s="326">
        <v>0</v>
      </c>
      <c r="L20" s="326">
        <v>0</v>
      </c>
      <c r="M20" s="345">
        <v>0</v>
      </c>
      <c r="N20" s="345">
        <f t="shared" si="4"/>
        <v>0</v>
      </c>
      <c r="O20" s="345">
        <f t="shared" si="6"/>
        <v>280.72322000000003</v>
      </c>
      <c r="P20" s="345">
        <f t="shared" si="6"/>
        <v>280.72322000000003</v>
      </c>
      <c r="Q20" s="345">
        <v>0</v>
      </c>
      <c r="R20" s="345">
        <f t="shared" si="7"/>
        <v>561.44644000000005</v>
      </c>
    </row>
    <row r="21" spans="1:18" s="33" customFormat="1" ht="59.25" customHeight="1" x14ac:dyDescent="0.25">
      <c r="A21" s="483"/>
      <c r="B21" s="62" t="s">
        <v>335</v>
      </c>
      <c r="C21" s="326">
        <v>0</v>
      </c>
      <c r="D21" s="345">
        <v>0</v>
      </c>
      <c r="E21" s="345">
        <v>0</v>
      </c>
      <c r="F21" s="345">
        <f t="shared" si="12"/>
        <v>0</v>
      </c>
      <c r="G21" s="326">
        <v>386.27499999999998</v>
      </c>
      <c r="H21" s="326">
        <v>386.27499999999998</v>
      </c>
      <c r="I21" s="345">
        <v>0</v>
      </c>
      <c r="J21" s="345">
        <f t="shared" si="13"/>
        <v>772.55</v>
      </c>
      <c r="K21" s="326">
        <v>0</v>
      </c>
      <c r="L21" s="326">
        <v>0</v>
      </c>
      <c r="M21" s="345">
        <v>0</v>
      </c>
      <c r="N21" s="345">
        <f t="shared" si="4"/>
        <v>0</v>
      </c>
      <c r="O21" s="345">
        <f t="shared" si="6"/>
        <v>386.27499999999998</v>
      </c>
      <c r="P21" s="345">
        <f t="shared" si="6"/>
        <v>386.27499999999998</v>
      </c>
      <c r="Q21" s="345">
        <v>0</v>
      </c>
      <c r="R21" s="345">
        <f t="shared" si="7"/>
        <v>772.55</v>
      </c>
    </row>
    <row r="22" spans="1:18" s="33" customFormat="1" ht="62.25" customHeight="1" x14ac:dyDescent="0.25">
      <c r="A22" s="484"/>
      <c r="B22" s="62" t="s">
        <v>336</v>
      </c>
      <c r="C22" s="326"/>
      <c r="D22" s="345"/>
      <c r="E22" s="345">
        <v>0</v>
      </c>
      <c r="F22" s="345">
        <f t="shared" si="12"/>
        <v>0</v>
      </c>
      <c r="G22" s="326"/>
      <c r="H22" s="326"/>
      <c r="I22" s="345">
        <v>0</v>
      </c>
      <c r="J22" s="345">
        <f t="shared" si="13"/>
        <v>0</v>
      </c>
      <c r="K22" s="326">
        <v>382.12599999999998</v>
      </c>
      <c r="L22" s="326">
        <v>382.12599999999998</v>
      </c>
      <c r="M22" s="345">
        <v>0</v>
      </c>
      <c r="N22" s="345">
        <f t="shared" si="4"/>
        <v>764.25199999999995</v>
      </c>
      <c r="O22" s="345">
        <f t="shared" si="6"/>
        <v>382.12599999999998</v>
      </c>
      <c r="P22" s="345">
        <f t="shared" si="6"/>
        <v>382.12599999999998</v>
      </c>
      <c r="Q22" s="345">
        <v>0</v>
      </c>
      <c r="R22" s="345">
        <f t="shared" si="7"/>
        <v>764.25199999999995</v>
      </c>
    </row>
    <row r="23" spans="1:18" s="33" customFormat="1" ht="60.75" customHeight="1" x14ac:dyDescent="0.25">
      <c r="A23" s="482" t="s">
        <v>74</v>
      </c>
      <c r="B23" s="62" t="s">
        <v>337</v>
      </c>
      <c r="C23" s="326">
        <v>0</v>
      </c>
      <c r="D23" s="345">
        <v>0</v>
      </c>
      <c r="E23" s="345">
        <v>0</v>
      </c>
      <c r="F23" s="345">
        <f t="shared" si="12"/>
        <v>0</v>
      </c>
      <c r="G23" s="326">
        <v>0</v>
      </c>
      <c r="H23" s="326">
        <v>0</v>
      </c>
      <c r="I23" s="345">
        <v>0</v>
      </c>
      <c r="J23" s="345">
        <f t="shared" si="13"/>
        <v>0</v>
      </c>
      <c r="K23" s="326">
        <v>387.84100000000001</v>
      </c>
      <c r="L23" s="345">
        <v>387.84100000000001</v>
      </c>
      <c r="M23" s="345">
        <v>0</v>
      </c>
      <c r="N23" s="345">
        <f t="shared" si="4"/>
        <v>775.68200000000002</v>
      </c>
      <c r="O23" s="345">
        <f t="shared" si="6"/>
        <v>387.84100000000001</v>
      </c>
      <c r="P23" s="345">
        <f t="shared" si="6"/>
        <v>387.84100000000001</v>
      </c>
      <c r="Q23" s="345">
        <v>0</v>
      </c>
      <c r="R23" s="345">
        <f t="shared" si="7"/>
        <v>775.68200000000002</v>
      </c>
    </row>
    <row r="24" spans="1:18" s="33" customFormat="1" ht="62.25" customHeight="1" x14ac:dyDescent="0.25">
      <c r="A24" s="483"/>
      <c r="B24" s="62" t="s">
        <v>338</v>
      </c>
      <c r="C24" s="326">
        <v>0</v>
      </c>
      <c r="D24" s="345">
        <v>0</v>
      </c>
      <c r="E24" s="345">
        <v>0</v>
      </c>
      <c r="F24" s="345">
        <f t="shared" si="12"/>
        <v>0</v>
      </c>
      <c r="G24" s="326">
        <v>383.947</v>
      </c>
      <c r="H24" s="326">
        <v>383.947</v>
      </c>
      <c r="I24" s="345">
        <v>0</v>
      </c>
      <c r="J24" s="345">
        <f t="shared" si="13"/>
        <v>767.89400000000001</v>
      </c>
      <c r="K24" s="326">
        <v>0</v>
      </c>
      <c r="L24" s="326">
        <v>0</v>
      </c>
      <c r="M24" s="345">
        <v>0</v>
      </c>
      <c r="N24" s="345"/>
      <c r="O24" s="345">
        <f t="shared" si="6"/>
        <v>383.947</v>
      </c>
      <c r="P24" s="345">
        <f t="shared" si="6"/>
        <v>383.947</v>
      </c>
      <c r="Q24" s="345">
        <v>0</v>
      </c>
      <c r="R24" s="345">
        <f t="shared" si="7"/>
        <v>767.89400000000001</v>
      </c>
    </row>
    <row r="25" spans="1:18" s="33" customFormat="1" ht="57.75" customHeight="1" x14ac:dyDescent="0.25">
      <c r="A25" s="484"/>
      <c r="B25" s="62" t="s">
        <v>339</v>
      </c>
      <c r="C25" s="326"/>
      <c r="D25" s="345"/>
      <c r="E25" s="345">
        <v>0</v>
      </c>
      <c r="F25" s="345">
        <f t="shared" si="12"/>
        <v>0</v>
      </c>
      <c r="G25" s="326"/>
      <c r="H25" s="326"/>
      <c r="I25" s="345">
        <v>0</v>
      </c>
      <c r="J25" s="345">
        <f t="shared" si="13"/>
        <v>0</v>
      </c>
      <c r="K25" s="326">
        <v>389.06400000000002</v>
      </c>
      <c r="L25" s="326">
        <v>389.06400000000002</v>
      </c>
      <c r="M25" s="345">
        <v>0</v>
      </c>
      <c r="N25" s="345">
        <f t="shared" si="4"/>
        <v>778.12800000000004</v>
      </c>
      <c r="O25" s="345">
        <f t="shared" si="6"/>
        <v>389.06400000000002</v>
      </c>
      <c r="P25" s="345">
        <f t="shared" si="6"/>
        <v>389.06400000000002</v>
      </c>
      <c r="Q25" s="345">
        <v>0</v>
      </c>
      <c r="R25" s="345">
        <f t="shared" si="7"/>
        <v>778.12800000000004</v>
      </c>
    </row>
    <row r="26" spans="1:18" s="33" customFormat="1" ht="82.5" customHeight="1" x14ac:dyDescent="0.25">
      <c r="A26" s="482" t="s">
        <v>75</v>
      </c>
      <c r="B26" s="62" t="s">
        <v>376</v>
      </c>
      <c r="C26" s="326">
        <v>0</v>
      </c>
      <c r="D26" s="345">
        <v>0</v>
      </c>
      <c r="E26" s="345">
        <v>0</v>
      </c>
      <c r="F26" s="345">
        <f t="shared" si="12"/>
        <v>0</v>
      </c>
      <c r="G26" s="326">
        <v>387.37799999999999</v>
      </c>
      <c r="H26" s="345">
        <v>387.37799999999999</v>
      </c>
      <c r="I26" s="345">
        <v>0</v>
      </c>
      <c r="J26" s="345">
        <f t="shared" si="13"/>
        <v>774.75599999999997</v>
      </c>
      <c r="K26" s="326">
        <v>0</v>
      </c>
      <c r="L26" s="326">
        <v>0</v>
      </c>
      <c r="M26" s="345">
        <v>0</v>
      </c>
      <c r="N26" s="345">
        <f t="shared" si="4"/>
        <v>0</v>
      </c>
      <c r="O26" s="345">
        <f t="shared" si="6"/>
        <v>387.37799999999999</v>
      </c>
      <c r="P26" s="345">
        <f t="shared" si="6"/>
        <v>387.37799999999999</v>
      </c>
      <c r="Q26" s="345">
        <v>0</v>
      </c>
      <c r="R26" s="345">
        <f t="shared" si="7"/>
        <v>774.75599999999997</v>
      </c>
    </row>
    <row r="27" spans="1:18" s="33" customFormat="1" ht="79.5" customHeight="1" x14ac:dyDescent="0.25">
      <c r="A27" s="483"/>
      <c r="B27" s="62" t="s">
        <v>377</v>
      </c>
      <c r="C27" s="326">
        <v>0</v>
      </c>
      <c r="D27" s="345">
        <v>0</v>
      </c>
      <c r="E27" s="345">
        <v>0</v>
      </c>
      <c r="F27" s="345">
        <f t="shared" si="12"/>
        <v>0</v>
      </c>
      <c r="G27" s="326">
        <v>381.15100000000001</v>
      </c>
      <c r="H27" s="326">
        <v>381.15100000000001</v>
      </c>
      <c r="I27" s="345">
        <v>0</v>
      </c>
      <c r="J27" s="345">
        <f t="shared" si="13"/>
        <v>762.30200000000002</v>
      </c>
      <c r="K27" s="326">
        <v>0</v>
      </c>
      <c r="L27" s="326">
        <v>0</v>
      </c>
      <c r="M27" s="345">
        <v>0</v>
      </c>
      <c r="N27" s="345">
        <f t="shared" si="4"/>
        <v>0</v>
      </c>
      <c r="O27" s="345">
        <f t="shared" si="6"/>
        <v>381.15100000000001</v>
      </c>
      <c r="P27" s="345">
        <f t="shared" si="6"/>
        <v>381.15100000000001</v>
      </c>
      <c r="Q27" s="345">
        <v>0</v>
      </c>
      <c r="R27" s="345">
        <f t="shared" si="7"/>
        <v>762.30200000000002</v>
      </c>
    </row>
    <row r="28" spans="1:18" s="33" customFormat="1" ht="109.5" customHeight="1" x14ac:dyDescent="0.25">
      <c r="A28" s="484"/>
      <c r="B28" s="62" t="s">
        <v>378</v>
      </c>
      <c r="C28" s="326">
        <v>0</v>
      </c>
      <c r="D28" s="345">
        <v>0</v>
      </c>
      <c r="E28" s="345">
        <v>0</v>
      </c>
      <c r="F28" s="345">
        <f t="shared" si="12"/>
        <v>0</v>
      </c>
      <c r="G28" s="326">
        <v>0</v>
      </c>
      <c r="H28" s="326">
        <v>0</v>
      </c>
      <c r="I28" s="345">
        <v>0</v>
      </c>
      <c r="J28" s="345">
        <f t="shared" si="13"/>
        <v>0</v>
      </c>
      <c r="K28" s="326">
        <v>379.71100000000001</v>
      </c>
      <c r="L28" s="326">
        <v>379.71100000000001</v>
      </c>
      <c r="M28" s="345">
        <v>0</v>
      </c>
      <c r="N28" s="345">
        <f t="shared" si="4"/>
        <v>759.42200000000003</v>
      </c>
      <c r="O28" s="345">
        <f t="shared" si="6"/>
        <v>379.71100000000001</v>
      </c>
      <c r="P28" s="345">
        <f t="shared" si="6"/>
        <v>379.71100000000001</v>
      </c>
      <c r="Q28" s="345">
        <v>0</v>
      </c>
      <c r="R28" s="345">
        <f t="shared" si="7"/>
        <v>759.42200000000003</v>
      </c>
    </row>
    <row r="29" spans="1:18" s="33" customFormat="1" ht="62.25" customHeight="1" x14ac:dyDescent="0.25">
      <c r="A29" s="482" t="s">
        <v>78</v>
      </c>
      <c r="B29" s="62" t="s">
        <v>315</v>
      </c>
      <c r="C29" s="326">
        <v>0</v>
      </c>
      <c r="D29" s="345">
        <v>0</v>
      </c>
      <c r="E29" s="345">
        <v>0</v>
      </c>
      <c r="F29" s="345">
        <f t="shared" si="12"/>
        <v>0</v>
      </c>
      <c r="G29" s="326">
        <v>488.22500000000002</v>
      </c>
      <c r="H29" s="345">
        <f>G29</f>
        <v>488.22500000000002</v>
      </c>
      <c r="I29" s="345">
        <v>0</v>
      </c>
      <c r="J29" s="345">
        <f t="shared" si="13"/>
        <v>976.45</v>
      </c>
      <c r="K29" s="326">
        <v>0</v>
      </c>
      <c r="L29" s="326">
        <v>0</v>
      </c>
      <c r="M29" s="345">
        <v>0</v>
      </c>
      <c r="N29" s="345">
        <f t="shared" si="4"/>
        <v>0</v>
      </c>
      <c r="O29" s="345">
        <f t="shared" si="6"/>
        <v>488.22500000000002</v>
      </c>
      <c r="P29" s="345">
        <f t="shared" si="6"/>
        <v>488.22500000000002</v>
      </c>
      <c r="Q29" s="345">
        <v>0</v>
      </c>
      <c r="R29" s="345">
        <f t="shared" si="7"/>
        <v>976.45</v>
      </c>
    </row>
    <row r="30" spans="1:18" s="33" customFormat="1" ht="119.25" customHeight="1" x14ac:dyDescent="0.25">
      <c r="A30" s="483"/>
      <c r="B30" s="351" t="s">
        <v>343</v>
      </c>
      <c r="C30" s="326">
        <v>281.98644999999999</v>
      </c>
      <c r="D30" s="326">
        <v>281.98644999999999</v>
      </c>
      <c r="E30" s="345">
        <v>0</v>
      </c>
      <c r="F30" s="345">
        <f t="shared" si="12"/>
        <v>563.97289999999998</v>
      </c>
      <c r="G30" s="326">
        <v>0</v>
      </c>
      <c r="H30" s="326">
        <v>0</v>
      </c>
      <c r="I30" s="345">
        <v>0</v>
      </c>
      <c r="J30" s="345">
        <f t="shared" si="13"/>
        <v>0</v>
      </c>
      <c r="K30" s="326">
        <v>0</v>
      </c>
      <c r="L30" s="326">
        <v>0</v>
      </c>
      <c r="M30" s="345">
        <v>0</v>
      </c>
      <c r="N30" s="345">
        <f t="shared" si="4"/>
        <v>0</v>
      </c>
      <c r="O30" s="345">
        <f t="shared" si="6"/>
        <v>281.98644999999999</v>
      </c>
      <c r="P30" s="345">
        <f t="shared" si="6"/>
        <v>281.98644999999999</v>
      </c>
      <c r="Q30" s="345">
        <v>0</v>
      </c>
      <c r="R30" s="345">
        <f t="shared" si="7"/>
        <v>563.97289999999998</v>
      </c>
    </row>
    <row r="31" spans="1:18" s="33" customFormat="1" ht="81" customHeight="1" x14ac:dyDescent="0.25">
      <c r="A31" s="483"/>
      <c r="B31" s="62" t="s">
        <v>379</v>
      </c>
      <c r="C31" s="326">
        <v>281.87119999999999</v>
      </c>
      <c r="D31" s="326">
        <v>281.87119999999999</v>
      </c>
      <c r="E31" s="345">
        <v>0</v>
      </c>
      <c r="F31" s="345">
        <f t="shared" si="12"/>
        <v>563.74239999999998</v>
      </c>
      <c r="G31" s="326">
        <v>0</v>
      </c>
      <c r="H31" s="326">
        <v>0</v>
      </c>
      <c r="I31" s="345">
        <v>0</v>
      </c>
      <c r="J31" s="345">
        <f>G31+H31</f>
        <v>0</v>
      </c>
      <c r="K31" s="326">
        <v>0</v>
      </c>
      <c r="L31" s="326">
        <v>0</v>
      </c>
      <c r="M31" s="345">
        <v>0</v>
      </c>
      <c r="N31" s="345">
        <f>K31+L31</f>
        <v>0</v>
      </c>
      <c r="O31" s="345">
        <f>C31+G31+K31</f>
        <v>281.87119999999999</v>
      </c>
      <c r="P31" s="345">
        <f>D31+H31+L31</f>
        <v>281.87119999999999</v>
      </c>
      <c r="Q31" s="345">
        <v>0</v>
      </c>
      <c r="R31" s="345">
        <f>F31+J31+N31</f>
        <v>563.74239999999998</v>
      </c>
    </row>
    <row r="32" spans="1:18" s="33" customFormat="1" ht="64.5" customHeight="1" x14ac:dyDescent="0.25">
      <c r="A32" s="58" t="s">
        <v>79</v>
      </c>
      <c r="B32" s="70" t="s">
        <v>380</v>
      </c>
      <c r="C32" s="355">
        <v>0</v>
      </c>
      <c r="D32" s="355">
        <v>0</v>
      </c>
      <c r="E32" s="355">
        <v>0</v>
      </c>
      <c r="F32" s="374">
        <f>SUM(C32:E32)</f>
        <v>0</v>
      </c>
      <c r="G32" s="374">
        <v>2533.1129999999998</v>
      </c>
      <c r="H32" s="374">
        <v>2533.1129999999998</v>
      </c>
      <c r="I32" s="374">
        <v>0</v>
      </c>
      <c r="J32" s="349">
        <f>G32+H32+I32</f>
        <v>5066.2259999999997</v>
      </c>
      <c r="K32" s="355">
        <v>3628.23</v>
      </c>
      <c r="L32" s="355">
        <v>3628.23</v>
      </c>
      <c r="M32" s="355">
        <v>0</v>
      </c>
      <c r="N32" s="349">
        <f>K32+L32+M32</f>
        <v>7256.46</v>
      </c>
      <c r="O32" s="349">
        <f>C32+G32+K32</f>
        <v>6161.3429999999998</v>
      </c>
      <c r="P32" s="349">
        <f>D32+H32+L32</f>
        <v>6161.3429999999998</v>
      </c>
      <c r="Q32" s="349">
        <f>E32+I32+M32</f>
        <v>0</v>
      </c>
      <c r="R32" s="375">
        <f>F32+J32+N32</f>
        <v>12322.686</v>
      </c>
    </row>
    <row r="33" spans="1:18" s="33" customFormat="1" ht="16.5" thickBot="1" x14ac:dyDescent="0.3">
      <c r="A33" s="602" t="s">
        <v>35</v>
      </c>
      <c r="B33" s="603"/>
      <c r="C33" s="325">
        <f>SUM(C12:C32)</f>
        <v>1125</v>
      </c>
      <c r="D33" s="325">
        <f t="shared" ref="D33:R33" si="14">SUM(D12:D32)</f>
        <v>1125</v>
      </c>
      <c r="E33" s="325">
        <f t="shared" si="14"/>
        <v>0</v>
      </c>
      <c r="F33" s="325">
        <f t="shared" si="14"/>
        <v>2250</v>
      </c>
      <c r="G33" s="325">
        <f>SUM(G12:G32)</f>
        <v>13384.316999999999</v>
      </c>
      <c r="H33" s="325">
        <f>SUM(H12:H32)</f>
        <v>13384.316999999999</v>
      </c>
      <c r="I33" s="325">
        <f>SUM(I12:I32)</f>
        <v>0</v>
      </c>
      <c r="J33" s="325">
        <f>SUM(J12:J32)</f>
        <v>26768.633999999998</v>
      </c>
      <c r="K33" s="325">
        <f t="shared" si="14"/>
        <v>10230.580000000002</v>
      </c>
      <c r="L33" s="325">
        <f t="shared" si="14"/>
        <v>10230.580000000002</v>
      </c>
      <c r="M33" s="325">
        <f t="shared" si="14"/>
        <v>0</v>
      </c>
      <c r="N33" s="325">
        <f t="shared" si="14"/>
        <v>20461.160000000003</v>
      </c>
      <c r="O33" s="325">
        <f t="shared" si="14"/>
        <v>24739.897000000001</v>
      </c>
      <c r="P33" s="325">
        <f t="shared" si="14"/>
        <v>24739.897000000001</v>
      </c>
      <c r="Q33" s="325">
        <f t="shared" si="14"/>
        <v>0</v>
      </c>
      <c r="R33" s="325">
        <f t="shared" si="14"/>
        <v>49479.794000000002</v>
      </c>
    </row>
    <row r="34" spans="1:18" s="33" customFormat="1" ht="57" customHeight="1" x14ac:dyDescent="0.25">
      <c r="A34" s="604" t="s">
        <v>281</v>
      </c>
      <c r="B34" s="60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7"/>
      <c r="R34" s="378"/>
    </row>
    <row r="35" spans="1:18" s="33" customFormat="1" ht="105" customHeight="1" x14ac:dyDescent="0.25">
      <c r="A35" s="59" t="s">
        <v>81</v>
      </c>
      <c r="B35" s="352" t="s">
        <v>422</v>
      </c>
      <c r="C35" s="345">
        <v>1397.4829999999999</v>
      </c>
      <c r="D35" s="345">
        <v>1397.4829999999999</v>
      </c>
      <c r="E35" s="345"/>
      <c r="F35" s="345">
        <f>C35+D35+E35</f>
        <v>2794.9659999999999</v>
      </c>
      <c r="G35" s="345"/>
      <c r="H35" s="345"/>
      <c r="I35" s="345"/>
      <c r="J35" s="345"/>
      <c r="K35" s="345"/>
      <c r="L35" s="345"/>
      <c r="M35" s="345"/>
      <c r="N35" s="345">
        <f>O35+P35</f>
        <v>2794.9659999999999</v>
      </c>
      <c r="O35" s="345">
        <f>C35</f>
        <v>1397.4829999999999</v>
      </c>
      <c r="P35" s="345">
        <f>D35</f>
        <v>1397.4829999999999</v>
      </c>
      <c r="Q35" s="372"/>
      <c r="R35" s="372"/>
    </row>
    <row r="36" spans="1:18" s="33" customFormat="1" ht="147" customHeight="1" x14ac:dyDescent="0.25">
      <c r="A36" s="59" t="s">
        <v>78</v>
      </c>
      <c r="B36" s="59" t="s">
        <v>421</v>
      </c>
      <c r="C36" s="345">
        <v>1321.5640000000001</v>
      </c>
      <c r="D36" s="345">
        <v>1321.5640000000001</v>
      </c>
      <c r="E36" s="345"/>
      <c r="F36" s="345">
        <f>C36+D36+E36</f>
        <v>2643.1280000000002</v>
      </c>
      <c r="G36" s="345"/>
      <c r="H36" s="345"/>
      <c r="I36" s="345"/>
      <c r="J36" s="345"/>
      <c r="K36" s="345"/>
      <c r="L36" s="345"/>
      <c r="M36" s="345"/>
      <c r="N36" s="345">
        <f>O36+P36</f>
        <v>2643.1280000000002</v>
      </c>
      <c r="O36" s="345">
        <f>C36</f>
        <v>1321.5640000000001</v>
      </c>
      <c r="P36" s="345">
        <f>D36</f>
        <v>1321.5640000000001</v>
      </c>
      <c r="Q36" s="372"/>
      <c r="R36" s="372"/>
    </row>
    <row r="37" spans="1:18" s="33" customFormat="1" ht="162.75" customHeight="1" x14ac:dyDescent="0.25">
      <c r="A37" s="323" t="s">
        <v>72</v>
      </c>
      <c r="B37" s="62" t="s">
        <v>394</v>
      </c>
      <c r="C37" s="346">
        <v>0</v>
      </c>
      <c r="D37" s="346">
        <v>0</v>
      </c>
      <c r="E37" s="346">
        <v>0</v>
      </c>
      <c r="F37" s="346">
        <f>C37+D37</f>
        <v>0</v>
      </c>
      <c r="G37" s="346">
        <v>0</v>
      </c>
      <c r="H37" s="346">
        <v>0</v>
      </c>
      <c r="I37" s="346">
        <v>0</v>
      </c>
      <c r="J37" s="346">
        <f>G37+H37</f>
        <v>0</v>
      </c>
      <c r="K37" s="346">
        <v>7844.12</v>
      </c>
      <c r="L37" s="346">
        <v>7844.12</v>
      </c>
      <c r="M37" s="346">
        <v>0</v>
      </c>
      <c r="N37" s="346">
        <f>K37+L37</f>
        <v>15688.24</v>
      </c>
      <c r="O37" s="349">
        <f>G37+K37+C37</f>
        <v>7844.12</v>
      </c>
      <c r="P37" s="349">
        <f>H37+L37+D37</f>
        <v>7844.12</v>
      </c>
      <c r="Q37" s="349">
        <v>0</v>
      </c>
      <c r="R37" s="349">
        <f>J37+N37+F37</f>
        <v>15688.24</v>
      </c>
    </row>
    <row r="38" spans="1:18" s="33" customFormat="1" ht="173.25" customHeight="1" x14ac:dyDescent="0.25">
      <c r="A38" s="66" t="s">
        <v>75</v>
      </c>
      <c r="B38" s="62" t="s">
        <v>393</v>
      </c>
      <c r="C38" s="326">
        <v>3089.7350000000001</v>
      </c>
      <c r="D38" s="326">
        <v>3089.7350000000001</v>
      </c>
      <c r="E38" s="326">
        <v>0</v>
      </c>
      <c r="F38" s="326">
        <f>C38+D38</f>
        <v>6179.47</v>
      </c>
      <c r="G38" s="326">
        <v>0</v>
      </c>
      <c r="H38" s="326">
        <v>0</v>
      </c>
      <c r="I38" s="326">
        <v>0</v>
      </c>
      <c r="J38" s="326">
        <f>G38+H38</f>
        <v>0</v>
      </c>
      <c r="K38" s="326">
        <v>0</v>
      </c>
      <c r="L38" s="326">
        <v>0</v>
      </c>
      <c r="M38" s="326">
        <v>0</v>
      </c>
      <c r="N38" s="326">
        <f>K38+L38</f>
        <v>0</v>
      </c>
      <c r="O38" s="326">
        <f>G38+K38+C38</f>
        <v>3089.7350000000001</v>
      </c>
      <c r="P38" s="326">
        <f>H38+L38+D38</f>
        <v>3089.7350000000001</v>
      </c>
      <c r="Q38" s="326">
        <v>0</v>
      </c>
      <c r="R38" s="326">
        <f>J38+N38+F38</f>
        <v>6179.47</v>
      </c>
    </row>
    <row r="39" spans="1:18" s="33" customFormat="1" ht="23.25" customHeight="1" thickBot="1" x14ac:dyDescent="0.3">
      <c r="A39" s="602" t="s">
        <v>35</v>
      </c>
      <c r="B39" s="603"/>
      <c r="C39" s="325">
        <f>C38+C37+C36+C35</f>
        <v>5808.7820000000002</v>
      </c>
      <c r="D39" s="325">
        <f t="shared" ref="D39:F39" si="15">D38+D37+D36+D35</f>
        <v>5808.7820000000002</v>
      </c>
      <c r="E39" s="325">
        <f t="shared" si="15"/>
        <v>0</v>
      </c>
      <c r="F39" s="325">
        <f t="shared" si="15"/>
        <v>11617.564</v>
      </c>
      <c r="G39" s="325">
        <f t="shared" ref="G39:R39" si="16">G38+G37</f>
        <v>0</v>
      </c>
      <c r="H39" s="325">
        <f t="shared" si="16"/>
        <v>0</v>
      </c>
      <c r="I39" s="325">
        <f t="shared" si="16"/>
        <v>0</v>
      </c>
      <c r="J39" s="325">
        <f t="shared" si="16"/>
        <v>0</v>
      </c>
      <c r="K39" s="325">
        <f t="shared" si="16"/>
        <v>7844.12</v>
      </c>
      <c r="L39" s="325">
        <f t="shared" si="16"/>
        <v>7844.12</v>
      </c>
      <c r="M39" s="325">
        <f t="shared" si="16"/>
        <v>0</v>
      </c>
      <c r="N39" s="325">
        <f t="shared" si="16"/>
        <v>15688.24</v>
      </c>
      <c r="O39" s="325">
        <f t="shared" si="16"/>
        <v>10933.855</v>
      </c>
      <c r="P39" s="325">
        <f t="shared" si="16"/>
        <v>10933.855</v>
      </c>
      <c r="Q39" s="325">
        <f t="shared" si="16"/>
        <v>0</v>
      </c>
      <c r="R39" s="325">
        <f t="shared" si="16"/>
        <v>21867.71</v>
      </c>
    </row>
    <row r="40" spans="1:18" s="33" customFormat="1" ht="45" customHeight="1" x14ac:dyDescent="0.25">
      <c r="A40" s="604" t="s">
        <v>357</v>
      </c>
      <c r="B40" s="605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7"/>
      <c r="R40" s="378"/>
    </row>
    <row r="41" spans="1:18" s="33" customFormat="1" ht="78.75" x14ac:dyDescent="0.25">
      <c r="A41" s="528" t="s">
        <v>81</v>
      </c>
      <c r="B41" s="353" t="s">
        <v>392</v>
      </c>
      <c r="C41" s="326">
        <v>0</v>
      </c>
      <c r="D41" s="326">
        <v>0</v>
      </c>
      <c r="E41" s="326">
        <v>0</v>
      </c>
      <c r="F41" s="326">
        <f t="shared" ref="F41:F46" si="17">C41+D41</f>
        <v>0</v>
      </c>
      <c r="G41" s="326">
        <v>3125.1869999999999</v>
      </c>
      <c r="H41" s="326">
        <v>3125.1869999999999</v>
      </c>
      <c r="I41" s="326">
        <v>0</v>
      </c>
      <c r="J41" s="326">
        <f t="shared" ref="J41:J46" si="18">G41+H41</f>
        <v>6250.3739999999998</v>
      </c>
      <c r="K41" s="326">
        <v>0</v>
      </c>
      <c r="L41" s="326">
        <v>0</v>
      </c>
      <c r="M41" s="326">
        <v>0</v>
      </c>
      <c r="N41" s="326">
        <f t="shared" ref="N41:N46" si="19">K41+L41</f>
        <v>0</v>
      </c>
      <c r="O41" s="326">
        <f t="shared" ref="O41:R47" si="20">G41+K41+C41</f>
        <v>3125.1869999999999</v>
      </c>
      <c r="P41" s="326">
        <f t="shared" si="20"/>
        <v>3125.1869999999999</v>
      </c>
      <c r="Q41" s="326">
        <f t="shared" si="20"/>
        <v>0</v>
      </c>
      <c r="R41" s="326">
        <f t="shared" si="20"/>
        <v>6250.3739999999998</v>
      </c>
    </row>
    <row r="42" spans="1:18" s="33" customFormat="1" ht="92.25" customHeight="1" x14ac:dyDescent="0.25">
      <c r="A42" s="529"/>
      <c r="B42" s="354" t="s">
        <v>407</v>
      </c>
      <c r="C42" s="340">
        <v>2594.9788899999999</v>
      </c>
      <c r="D42" s="340">
        <v>2594.9788899999999</v>
      </c>
      <c r="E42" s="340">
        <v>0</v>
      </c>
      <c r="F42" s="326">
        <f t="shared" si="17"/>
        <v>5189.9577799999997</v>
      </c>
      <c r="G42" s="340">
        <v>0</v>
      </c>
      <c r="H42" s="340">
        <v>0</v>
      </c>
      <c r="I42" s="340">
        <v>0</v>
      </c>
      <c r="J42" s="326">
        <f t="shared" si="18"/>
        <v>0</v>
      </c>
      <c r="K42" s="326">
        <v>0</v>
      </c>
      <c r="L42" s="326">
        <v>0</v>
      </c>
      <c r="M42" s="326">
        <v>0</v>
      </c>
      <c r="N42" s="326">
        <f t="shared" si="19"/>
        <v>0</v>
      </c>
      <c r="O42" s="326">
        <f t="shared" si="20"/>
        <v>2594.9788899999999</v>
      </c>
      <c r="P42" s="326">
        <f t="shared" si="20"/>
        <v>2594.9788899999999</v>
      </c>
      <c r="Q42" s="326">
        <f t="shared" si="20"/>
        <v>0</v>
      </c>
      <c r="R42" s="326">
        <f t="shared" si="20"/>
        <v>5189.9577799999997</v>
      </c>
    </row>
    <row r="43" spans="1:18" s="33" customFormat="1" ht="69.75" customHeight="1" x14ac:dyDescent="0.25">
      <c r="A43" s="528" t="s">
        <v>78</v>
      </c>
      <c r="B43" s="354" t="s">
        <v>406</v>
      </c>
      <c r="C43" s="340">
        <v>856.99099999999999</v>
      </c>
      <c r="D43" s="340">
        <v>856.99099999999999</v>
      </c>
      <c r="E43" s="340">
        <v>0</v>
      </c>
      <c r="F43" s="326">
        <f t="shared" si="17"/>
        <v>1713.982</v>
      </c>
      <c r="G43" s="340">
        <v>0</v>
      </c>
      <c r="H43" s="340">
        <v>0</v>
      </c>
      <c r="I43" s="340">
        <v>0</v>
      </c>
      <c r="J43" s="326">
        <f t="shared" si="18"/>
        <v>0</v>
      </c>
      <c r="K43" s="326">
        <v>0</v>
      </c>
      <c r="L43" s="326">
        <v>0</v>
      </c>
      <c r="M43" s="326">
        <v>0</v>
      </c>
      <c r="N43" s="326">
        <f t="shared" si="19"/>
        <v>0</v>
      </c>
      <c r="O43" s="326">
        <f t="shared" si="20"/>
        <v>856.99099999999999</v>
      </c>
      <c r="P43" s="326">
        <f t="shared" si="20"/>
        <v>856.99099999999999</v>
      </c>
      <c r="Q43" s="326">
        <f t="shared" si="20"/>
        <v>0</v>
      </c>
      <c r="R43" s="326">
        <f t="shared" si="20"/>
        <v>1713.982</v>
      </c>
    </row>
    <row r="44" spans="1:18" s="33" customFormat="1" ht="84" customHeight="1" x14ac:dyDescent="0.25">
      <c r="A44" s="606"/>
      <c r="B44" s="353" t="s">
        <v>408</v>
      </c>
      <c r="C44" s="340">
        <v>378.45699999999999</v>
      </c>
      <c r="D44" s="340">
        <v>378.45699999999999</v>
      </c>
      <c r="E44" s="340">
        <v>0</v>
      </c>
      <c r="F44" s="326">
        <f t="shared" si="17"/>
        <v>756.91399999999999</v>
      </c>
      <c r="G44" s="340">
        <v>0</v>
      </c>
      <c r="H44" s="340">
        <v>0</v>
      </c>
      <c r="I44" s="340">
        <v>0</v>
      </c>
      <c r="J44" s="326">
        <f t="shared" si="18"/>
        <v>0</v>
      </c>
      <c r="K44" s="326">
        <v>0</v>
      </c>
      <c r="L44" s="326">
        <v>0</v>
      </c>
      <c r="M44" s="326">
        <v>0</v>
      </c>
      <c r="N44" s="326">
        <f t="shared" si="19"/>
        <v>0</v>
      </c>
      <c r="O44" s="326">
        <f t="shared" si="20"/>
        <v>378.45699999999999</v>
      </c>
      <c r="P44" s="326">
        <f t="shared" si="20"/>
        <v>378.45699999999999</v>
      </c>
      <c r="Q44" s="326">
        <f t="shared" si="20"/>
        <v>0</v>
      </c>
      <c r="R44" s="326">
        <f t="shared" si="20"/>
        <v>756.91399999999999</v>
      </c>
    </row>
    <row r="45" spans="1:18" s="33" customFormat="1" ht="81.75" customHeight="1" x14ac:dyDescent="0.25">
      <c r="A45" s="529"/>
      <c r="B45" s="353" t="s">
        <v>381</v>
      </c>
      <c r="C45" s="326">
        <v>227.85</v>
      </c>
      <c r="D45" s="326">
        <v>227.85</v>
      </c>
      <c r="E45" s="326">
        <v>0</v>
      </c>
      <c r="F45" s="326">
        <f t="shared" si="17"/>
        <v>455.7</v>
      </c>
      <c r="G45" s="340">
        <v>0</v>
      </c>
      <c r="H45" s="340">
        <v>0</v>
      </c>
      <c r="I45" s="340">
        <v>0</v>
      </c>
      <c r="J45" s="326">
        <f t="shared" si="18"/>
        <v>0</v>
      </c>
      <c r="K45" s="326">
        <v>0</v>
      </c>
      <c r="L45" s="326">
        <v>0</v>
      </c>
      <c r="M45" s="326">
        <v>0</v>
      </c>
      <c r="N45" s="326">
        <f t="shared" si="19"/>
        <v>0</v>
      </c>
      <c r="O45" s="326">
        <f t="shared" si="20"/>
        <v>227.85</v>
      </c>
      <c r="P45" s="326">
        <f t="shared" si="20"/>
        <v>227.85</v>
      </c>
      <c r="Q45" s="326">
        <f t="shared" si="20"/>
        <v>0</v>
      </c>
      <c r="R45" s="326">
        <f t="shared" si="20"/>
        <v>455.7</v>
      </c>
    </row>
    <row r="46" spans="1:18" s="33" customFormat="1" ht="167.25" customHeight="1" x14ac:dyDescent="0.25">
      <c r="A46" s="324" t="s">
        <v>72</v>
      </c>
      <c r="B46" s="62" t="s">
        <v>391</v>
      </c>
      <c r="C46" s="345">
        <v>8647.8371100000004</v>
      </c>
      <c r="D46" s="345">
        <v>8647.8371100000004</v>
      </c>
      <c r="E46" s="345">
        <v>0</v>
      </c>
      <c r="F46" s="345">
        <f t="shared" si="17"/>
        <v>17295.674220000001</v>
      </c>
      <c r="G46" s="355">
        <v>0</v>
      </c>
      <c r="H46" s="355">
        <v>0</v>
      </c>
      <c r="I46" s="355">
        <v>0</v>
      </c>
      <c r="J46" s="349">
        <f t="shared" si="18"/>
        <v>0</v>
      </c>
      <c r="K46" s="326">
        <v>0</v>
      </c>
      <c r="L46" s="326">
        <v>0</v>
      </c>
      <c r="M46" s="326">
        <v>0</v>
      </c>
      <c r="N46" s="326">
        <f t="shared" si="19"/>
        <v>0</v>
      </c>
      <c r="O46" s="326">
        <f t="shared" si="20"/>
        <v>8647.8371100000004</v>
      </c>
      <c r="P46" s="326">
        <f t="shared" si="20"/>
        <v>8647.8371100000004</v>
      </c>
      <c r="Q46" s="326">
        <f t="shared" si="20"/>
        <v>0</v>
      </c>
      <c r="R46" s="326">
        <f t="shared" si="20"/>
        <v>17295.674220000001</v>
      </c>
    </row>
    <row r="47" spans="1:18" ht="23.25" customHeight="1" thickBot="1" x14ac:dyDescent="0.3">
      <c r="A47" s="602" t="s">
        <v>35</v>
      </c>
      <c r="B47" s="603"/>
      <c r="C47" s="325">
        <f>SUM(C41:C46)</f>
        <v>12706.114</v>
      </c>
      <c r="D47" s="325">
        <f t="shared" ref="D47:N47" si="21">SUM(D41:D46)</f>
        <v>12706.114</v>
      </c>
      <c r="E47" s="325">
        <f t="shared" si="21"/>
        <v>0</v>
      </c>
      <c r="F47" s="325">
        <f t="shared" si="21"/>
        <v>25412.227999999999</v>
      </c>
      <c r="G47" s="325">
        <f t="shared" si="21"/>
        <v>3125.1869999999999</v>
      </c>
      <c r="H47" s="325">
        <f t="shared" si="21"/>
        <v>3125.1869999999999</v>
      </c>
      <c r="I47" s="325">
        <f t="shared" si="21"/>
        <v>0</v>
      </c>
      <c r="J47" s="325">
        <f t="shared" si="21"/>
        <v>6250.3739999999998</v>
      </c>
      <c r="K47" s="325">
        <f t="shared" si="21"/>
        <v>0</v>
      </c>
      <c r="L47" s="325">
        <f t="shared" si="21"/>
        <v>0</v>
      </c>
      <c r="M47" s="325">
        <f t="shared" si="21"/>
        <v>0</v>
      </c>
      <c r="N47" s="325">
        <f t="shared" si="21"/>
        <v>0</v>
      </c>
      <c r="O47" s="326">
        <f t="shared" si="20"/>
        <v>15831.300999999999</v>
      </c>
      <c r="P47" s="326">
        <f t="shared" si="20"/>
        <v>15831.300999999999</v>
      </c>
      <c r="Q47" s="326">
        <f t="shared" si="20"/>
        <v>0</v>
      </c>
      <c r="R47" s="326">
        <f t="shared" si="20"/>
        <v>31662.601999999999</v>
      </c>
    </row>
    <row r="48" spans="1:18" ht="29.25" customHeight="1" x14ac:dyDescent="0.25">
      <c r="A48" s="642" t="s">
        <v>29</v>
      </c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4"/>
    </row>
    <row r="49" spans="1:18" s="33" customFormat="1" ht="30" customHeight="1" x14ac:dyDescent="0.25">
      <c r="A49" s="645" t="s">
        <v>56</v>
      </c>
      <c r="B49" s="646"/>
      <c r="C49" s="356">
        <f>C71+C53+C64+C67+C60</f>
        <v>3733.5913299999997</v>
      </c>
      <c r="D49" s="356">
        <f t="shared" ref="D49:R49" si="22">D71+D53+D64+D67+D60</f>
        <v>345375.13423999998</v>
      </c>
      <c r="E49" s="356">
        <f t="shared" si="22"/>
        <v>1307.6349399999999</v>
      </c>
      <c r="F49" s="356">
        <f t="shared" si="22"/>
        <v>350416.36050999997</v>
      </c>
      <c r="G49" s="356">
        <f t="shared" si="22"/>
        <v>9687.2999999999993</v>
      </c>
      <c r="H49" s="356">
        <f t="shared" si="22"/>
        <v>29429.400499999996</v>
      </c>
      <c r="I49" s="356">
        <f t="shared" si="22"/>
        <v>54917.5</v>
      </c>
      <c r="J49" s="356">
        <f t="shared" si="22"/>
        <v>94034.200500000006</v>
      </c>
      <c r="K49" s="356">
        <f t="shared" si="22"/>
        <v>8946.4759999999987</v>
      </c>
      <c r="L49" s="356">
        <f t="shared" si="22"/>
        <v>26839.427</v>
      </c>
      <c r="M49" s="356">
        <f t="shared" si="22"/>
        <v>784.58100000000002</v>
      </c>
      <c r="N49" s="356">
        <f t="shared" si="22"/>
        <v>36570.483999999997</v>
      </c>
      <c r="O49" s="356">
        <f t="shared" si="22"/>
        <v>22367.367330000001</v>
      </c>
      <c r="P49" s="356">
        <f t="shared" si="22"/>
        <v>401643.96174</v>
      </c>
      <c r="Q49" s="356">
        <f t="shared" si="22"/>
        <v>57009.715940000002</v>
      </c>
      <c r="R49" s="356">
        <f t="shared" si="22"/>
        <v>481021.04501000006</v>
      </c>
    </row>
    <row r="50" spans="1:18" ht="83.25" customHeight="1" x14ac:dyDescent="0.25">
      <c r="A50" s="647" t="s">
        <v>84</v>
      </c>
      <c r="B50" s="64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57"/>
      <c r="Q50" s="357"/>
      <c r="R50" s="357"/>
    </row>
    <row r="51" spans="1:18" ht="146.25" customHeight="1" x14ac:dyDescent="0.25">
      <c r="A51" s="608" t="s">
        <v>81</v>
      </c>
      <c r="B51" s="62" t="s">
        <v>324</v>
      </c>
      <c r="C51" s="326">
        <v>3360.90841</v>
      </c>
      <c r="D51" s="358">
        <v>340806.67</v>
      </c>
      <c r="E51" s="358">
        <v>0</v>
      </c>
      <c r="F51" s="326">
        <f>C51+D51</f>
        <v>344167.57840999996</v>
      </c>
      <c r="G51" s="358">
        <v>0</v>
      </c>
      <c r="H51" s="358">
        <v>0</v>
      </c>
      <c r="I51" s="358">
        <v>0</v>
      </c>
      <c r="J51" s="358">
        <f>G51+H51</f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f>C51+G51</f>
        <v>3360.90841</v>
      </c>
      <c r="P51" s="358">
        <f>D51+H51</f>
        <v>340806.67</v>
      </c>
      <c r="Q51" s="358">
        <f>E51+I51</f>
        <v>0</v>
      </c>
      <c r="R51" s="326">
        <f>F51+J51</f>
        <v>344167.57840999996</v>
      </c>
    </row>
    <row r="52" spans="1:18" ht="45.75" customHeight="1" x14ac:dyDescent="0.25">
      <c r="A52" s="608"/>
      <c r="B52" s="359" t="s">
        <v>322</v>
      </c>
      <c r="C52" s="360">
        <v>0</v>
      </c>
      <c r="D52" s="360">
        <v>18762.7</v>
      </c>
      <c r="E52" s="360">
        <v>0</v>
      </c>
      <c r="F52" s="360">
        <f>C52+D52</f>
        <v>18762.7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60">
        <v>0</v>
      </c>
      <c r="P52" s="360">
        <v>18762.7</v>
      </c>
      <c r="Q52" s="360">
        <v>0</v>
      </c>
      <c r="R52" s="360">
        <f>O52+P52</f>
        <v>18762.7</v>
      </c>
    </row>
    <row r="53" spans="1:18" ht="15.75" x14ac:dyDescent="0.25">
      <c r="A53" s="607" t="s">
        <v>35</v>
      </c>
      <c r="B53" s="607"/>
      <c r="C53" s="326">
        <f>SUM(C51)</f>
        <v>3360.90841</v>
      </c>
      <c r="D53" s="326">
        <f t="shared" ref="D53:R53" si="23">SUM(D51)</f>
        <v>340806.67</v>
      </c>
      <c r="E53" s="326">
        <f t="shared" si="23"/>
        <v>0</v>
      </c>
      <c r="F53" s="326">
        <f>SUM(F51)</f>
        <v>344167.57840999996</v>
      </c>
      <c r="G53" s="326">
        <f t="shared" si="23"/>
        <v>0</v>
      </c>
      <c r="H53" s="326">
        <f t="shared" si="23"/>
        <v>0</v>
      </c>
      <c r="I53" s="326">
        <f t="shared" si="23"/>
        <v>0</v>
      </c>
      <c r="J53" s="326">
        <f t="shared" si="23"/>
        <v>0</v>
      </c>
      <c r="K53" s="326">
        <f t="shared" si="23"/>
        <v>0</v>
      </c>
      <c r="L53" s="326">
        <f t="shared" si="23"/>
        <v>0</v>
      </c>
      <c r="M53" s="326">
        <f t="shared" si="23"/>
        <v>0</v>
      </c>
      <c r="N53" s="326">
        <f t="shared" si="23"/>
        <v>0</v>
      </c>
      <c r="O53" s="326">
        <f>SUM(O51)</f>
        <v>3360.90841</v>
      </c>
      <c r="P53" s="326">
        <f t="shared" si="23"/>
        <v>340806.67</v>
      </c>
      <c r="Q53" s="326">
        <f t="shared" si="23"/>
        <v>0</v>
      </c>
      <c r="R53" s="326">
        <f t="shared" si="23"/>
        <v>344167.57840999996</v>
      </c>
    </row>
    <row r="54" spans="1:18" ht="61.5" customHeight="1" x14ac:dyDescent="0.25">
      <c r="A54" s="647" t="s">
        <v>399</v>
      </c>
      <c r="B54" s="647"/>
      <c r="C54" s="345"/>
      <c r="D54" s="345"/>
      <c r="E54" s="345"/>
      <c r="F54" s="326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72"/>
      <c r="R54" s="326"/>
    </row>
    <row r="55" spans="1:18" ht="60.75" customHeight="1" x14ac:dyDescent="0.25">
      <c r="A55" s="608" t="s">
        <v>81</v>
      </c>
      <c r="B55" s="361" t="s">
        <v>401</v>
      </c>
      <c r="C55" s="344">
        <v>0</v>
      </c>
      <c r="D55" s="344">
        <v>0</v>
      </c>
      <c r="E55" s="344">
        <v>0</v>
      </c>
      <c r="F55" s="327">
        <f>C55+D55+E55</f>
        <v>0</v>
      </c>
      <c r="G55" s="344">
        <v>0</v>
      </c>
      <c r="H55" s="344">
        <v>0</v>
      </c>
      <c r="I55" s="344">
        <v>0</v>
      </c>
      <c r="J55" s="326">
        <f>G55+H55+I55</f>
        <v>0</v>
      </c>
      <c r="K55" s="345">
        <v>625</v>
      </c>
      <c r="L55" s="345">
        <v>1875</v>
      </c>
      <c r="M55" s="345">
        <v>0</v>
      </c>
      <c r="N55" s="345">
        <f>K55+L55+M55</f>
        <v>2500</v>
      </c>
      <c r="O55" s="345">
        <f>C55+G55+K55</f>
        <v>625</v>
      </c>
      <c r="P55" s="345">
        <f t="shared" ref="P55:R55" si="24">D55+H55+L55</f>
        <v>1875</v>
      </c>
      <c r="Q55" s="345">
        <f t="shared" si="24"/>
        <v>0</v>
      </c>
      <c r="R55" s="345">
        <f t="shared" si="24"/>
        <v>2500</v>
      </c>
    </row>
    <row r="56" spans="1:18" ht="78" customHeight="1" x14ac:dyDescent="0.25">
      <c r="A56" s="608"/>
      <c r="B56" s="361" t="s">
        <v>400</v>
      </c>
      <c r="C56" s="344">
        <v>0</v>
      </c>
      <c r="D56" s="344">
        <v>0</v>
      </c>
      <c r="E56" s="344">
        <v>0</v>
      </c>
      <c r="F56" s="327">
        <f t="shared" ref="F56:F59" si="25">C56+D56+E56</f>
        <v>0</v>
      </c>
      <c r="G56" s="344">
        <v>0</v>
      </c>
      <c r="H56" s="344">
        <v>0</v>
      </c>
      <c r="I56" s="344">
        <v>0</v>
      </c>
      <c r="J56" s="326">
        <f t="shared" ref="J56:J59" si="26">G56+H56+I56</f>
        <v>0</v>
      </c>
      <c r="K56" s="345">
        <v>2500</v>
      </c>
      <c r="L56" s="345">
        <v>7500</v>
      </c>
      <c r="M56" s="345">
        <v>0</v>
      </c>
      <c r="N56" s="345">
        <f t="shared" ref="N56:N59" si="27">K56+L56+M56</f>
        <v>10000</v>
      </c>
      <c r="O56" s="345">
        <f t="shared" ref="O56:O59" si="28">C56+G56+K56</f>
        <v>2500</v>
      </c>
      <c r="P56" s="345">
        <f t="shared" ref="P56:P59" si="29">D56+H56+L56</f>
        <v>7500</v>
      </c>
      <c r="Q56" s="345">
        <f t="shared" ref="Q56:Q59" si="30">E56+I56+M56</f>
        <v>0</v>
      </c>
      <c r="R56" s="345">
        <f t="shared" ref="R56:R59" si="31">F56+J56+N56</f>
        <v>10000</v>
      </c>
    </row>
    <row r="57" spans="1:18" ht="81.75" customHeight="1" x14ac:dyDescent="0.25">
      <c r="A57" s="329" t="s">
        <v>70</v>
      </c>
      <c r="B57" s="329" t="s">
        <v>402</v>
      </c>
      <c r="C57" s="344">
        <v>0</v>
      </c>
      <c r="D57" s="344">
        <v>0</v>
      </c>
      <c r="E57" s="344">
        <v>0</v>
      </c>
      <c r="F57" s="327">
        <f t="shared" si="25"/>
        <v>0</v>
      </c>
      <c r="G57" s="344">
        <v>0</v>
      </c>
      <c r="H57" s="344">
        <v>0</v>
      </c>
      <c r="I57" s="344">
        <v>0</v>
      </c>
      <c r="J57" s="326">
        <f t="shared" si="26"/>
        <v>0</v>
      </c>
      <c r="K57" s="345">
        <v>3750</v>
      </c>
      <c r="L57" s="345">
        <v>11250</v>
      </c>
      <c r="M57" s="345">
        <v>0</v>
      </c>
      <c r="N57" s="345">
        <f t="shared" si="27"/>
        <v>15000</v>
      </c>
      <c r="O57" s="345">
        <f t="shared" si="28"/>
        <v>3750</v>
      </c>
      <c r="P57" s="345">
        <f t="shared" si="29"/>
        <v>11250</v>
      </c>
      <c r="Q57" s="345">
        <f t="shared" si="30"/>
        <v>0</v>
      </c>
      <c r="R57" s="345">
        <f t="shared" si="31"/>
        <v>15000</v>
      </c>
    </row>
    <row r="58" spans="1:18" ht="98.25" customHeight="1" x14ac:dyDescent="0.25">
      <c r="A58" s="528" t="s">
        <v>74</v>
      </c>
      <c r="B58" s="329" t="s">
        <v>403</v>
      </c>
      <c r="C58" s="344">
        <v>0</v>
      </c>
      <c r="D58" s="344">
        <v>0</v>
      </c>
      <c r="E58" s="344">
        <v>0</v>
      </c>
      <c r="F58" s="327">
        <f t="shared" si="25"/>
        <v>0</v>
      </c>
      <c r="G58" s="344">
        <v>0</v>
      </c>
      <c r="H58" s="344">
        <v>0</v>
      </c>
      <c r="I58" s="344">
        <v>0</v>
      </c>
      <c r="J58" s="326">
        <f t="shared" si="26"/>
        <v>0</v>
      </c>
      <c r="K58" s="345">
        <v>625</v>
      </c>
      <c r="L58" s="345">
        <v>1875</v>
      </c>
      <c r="M58" s="345">
        <v>0</v>
      </c>
      <c r="N58" s="345">
        <f t="shared" si="27"/>
        <v>2500</v>
      </c>
      <c r="O58" s="345">
        <f t="shared" si="28"/>
        <v>625</v>
      </c>
      <c r="P58" s="345">
        <f t="shared" si="29"/>
        <v>1875</v>
      </c>
      <c r="Q58" s="345">
        <f t="shared" si="30"/>
        <v>0</v>
      </c>
      <c r="R58" s="345">
        <f t="shared" si="31"/>
        <v>2500</v>
      </c>
    </row>
    <row r="59" spans="1:18" ht="121.5" customHeight="1" x14ac:dyDescent="0.25">
      <c r="A59" s="529"/>
      <c r="B59" s="329" t="s">
        <v>404</v>
      </c>
      <c r="C59" s="344">
        <v>0</v>
      </c>
      <c r="D59" s="344">
        <v>0</v>
      </c>
      <c r="E59" s="344">
        <v>0</v>
      </c>
      <c r="F59" s="327">
        <f t="shared" si="25"/>
        <v>0</v>
      </c>
      <c r="G59" s="344">
        <v>0</v>
      </c>
      <c r="H59" s="344">
        <v>0</v>
      </c>
      <c r="I59" s="344">
        <v>0</v>
      </c>
      <c r="J59" s="326">
        <f t="shared" si="26"/>
        <v>0</v>
      </c>
      <c r="K59" s="345">
        <v>1359.3</v>
      </c>
      <c r="L59" s="345">
        <v>4077.9</v>
      </c>
      <c r="M59" s="345">
        <v>0</v>
      </c>
      <c r="N59" s="345">
        <f t="shared" si="27"/>
        <v>5437.2</v>
      </c>
      <c r="O59" s="345">
        <f t="shared" si="28"/>
        <v>1359.3</v>
      </c>
      <c r="P59" s="345">
        <f t="shared" si="29"/>
        <v>4077.9</v>
      </c>
      <c r="Q59" s="345">
        <f t="shared" si="30"/>
        <v>0</v>
      </c>
      <c r="R59" s="345">
        <f t="shared" si="31"/>
        <v>5437.2</v>
      </c>
    </row>
    <row r="60" spans="1:18" ht="16.5" thickBot="1" x14ac:dyDescent="0.3">
      <c r="A60" s="607" t="s">
        <v>35</v>
      </c>
      <c r="B60" s="607"/>
      <c r="C60" s="344">
        <f>SUM(C55:C59)</f>
        <v>0</v>
      </c>
      <c r="D60" s="344">
        <f t="shared" ref="D60:R60" si="32">SUM(D55:D59)</f>
        <v>0</v>
      </c>
      <c r="E60" s="344">
        <f t="shared" si="32"/>
        <v>0</v>
      </c>
      <c r="F60" s="344">
        <f t="shared" si="32"/>
        <v>0</v>
      </c>
      <c r="G60" s="344">
        <f>SUM(G55:G59)</f>
        <v>0</v>
      </c>
      <c r="H60" s="344">
        <f t="shared" ref="H60" si="33">SUM(H55:H59)</f>
        <v>0</v>
      </c>
      <c r="I60" s="344">
        <f t="shared" ref="I60" si="34">SUM(I55:I59)</f>
        <v>0</v>
      </c>
      <c r="J60" s="345">
        <f t="shared" ref="J60" si="35">SUM(J55:J59)</f>
        <v>0</v>
      </c>
      <c r="K60" s="345">
        <f t="shared" si="32"/>
        <v>8859.2999999999993</v>
      </c>
      <c r="L60" s="345">
        <f t="shared" si="32"/>
        <v>26577.9</v>
      </c>
      <c r="M60" s="345">
        <f t="shared" si="32"/>
        <v>0</v>
      </c>
      <c r="N60" s="345">
        <f t="shared" si="32"/>
        <v>35437.199999999997</v>
      </c>
      <c r="O60" s="345">
        <f t="shared" si="32"/>
        <v>8859.2999999999993</v>
      </c>
      <c r="P60" s="345">
        <f t="shared" si="32"/>
        <v>26577.9</v>
      </c>
      <c r="Q60" s="345">
        <f t="shared" si="32"/>
        <v>0</v>
      </c>
      <c r="R60" s="345">
        <f t="shared" si="32"/>
        <v>35437.199999999997</v>
      </c>
    </row>
    <row r="61" spans="1:18" ht="15.75" x14ac:dyDescent="0.25">
      <c r="A61" s="604" t="s">
        <v>396</v>
      </c>
      <c r="B61" s="605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2"/>
      <c r="Q61" s="333"/>
      <c r="R61" s="334"/>
    </row>
    <row r="62" spans="1:18" ht="167.25" customHeight="1" x14ac:dyDescent="0.25">
      <c r="A62" s="66" t="s">
        <v>81</v>
      </c>
      <c r="B62" s="59" t="s">
        <v>291</v>
      </c>
      <c r="C62" s="327">
        <v>0</v>
      </c>
      <c r="D62" s="348">
        <f>0.05624</f>
        <v>5.6239999999999998E-2</v>
      </c>
      <c r="E62" s="348">
        <v>0</v>
      </c>
      <c r="F62" s="348">
        <f>C62+D62+E62</f>
        <v>5.6239999999999998E-2</v>
      </c>
      <c r="G62" s="348">
        <v>6765.5</v>
      </c>
      <c r="H62" s="348">
        <v>20664.162499999999</v>
      </c>
      <c r="I62" s="348">
        <v>54917.5</v>
      </c>
      <c r="J62" s="348">
        <f>G62+H62+I62</f>
        <v>82347.162500000006</v>
      </c>
      <c r="K62" s="348">
        <v>0</v>
      </c>
      <c r="L62" s="348">
        <v>0</v>
      </c>
      <c r="M62" s="348">
        <v>0</v>
      </c>
      <c r="N62" s="348">
        <f>K62+L62+M62</f>
        <v>0</v>
      </c>
      <c r="O62" s="348">
        <f t="shared" ref="O62:R63" si="36">C62+G62+K62</f>
        <v>6765.5</v>
      </c>
      <c r="P62" s="348">
        <f t="shared" si="36"/>
        <v>20664.21874</v>
      </c>
      <c r="Q62" s="348">
        <f t="shared" si="36"/>
        <v>54917.5</v>
      </c>
      <c r="R62" s="382">
        <f t="shared" si="36"/>
        <v>82347.218740000011</v>
      </c>
    </row>
    <row r="63" spans="1:18" ht="110.25" customHeight="1" x14ac:dyDescent="0.25">
      <c r="A63" s="58" t="s">
        <v>74</v>
      </c>
      <c r="B63" s="59" t="s">
        <v>395</v>
      </c>
      <c r="C63" s="335">
        <v>0</v>
      </c>
      <c r="D63" s="379">
        <v>0</v>
      </c>
      <c r="E63" s="379">
        <v>0</v>
      </c>
      <c r="F63" s="348">
        <f>C63+D63+E63</f>
        <v>0</v>
      </c>
      <c r="G63" s="379">
        <v>2921.8</v>
      </c>
      <c r="H63" s="379">
        <v>8765.2379999999994</v>
      </c>
      <c r="I63" s="379">
        <v>0</v>
      </c>
      <c r="J63" s="348">
        <f>G63+H63+I63</f>
        <v>11687.038</v>
      </c>
      <c r="K63" s="379">
        <v>0</v>
      </c>
      <c r="L63" s="379">
        <v>0</v>
      </c>
      <c r="M63" s="379">
        <v>0</v>
      </c>
      <c r="N63" s="379">
        <v>0</v>
      </c>
      <c r="O63" s="348">
        <f t="shared" si="36"/>
        <v>2921.8</v>
      </c>
      <c r="P63" s="348">
        <f t="shared" si="36"/>
        <v>8765.2379999999994</v>
      </c>
      <c r="Q63" s="348">
        <f t="shared" si="36"/>
        <v>0</v>
      </c>
      <c r="R63" s="382">
        <f t="shared" si="36"/>
        <v>11687.038</v>
      </c>
    </row>
    <row r="64" spans="1:18" ht="16.5" thickBot="1" x14ac:dyDescent="0.3">
      <c r="A64" s="602" t="s">
        <v>35</v>
      </c>
      <c r="B64" s="603"/>
      <c r="C64" s="336">
        <f>SUM(C62:C63)</f>
        <v>0</v>
      </c>
      <c r="D64" s="380">
        <f t="shared" ref="D64:R64" si="37">SUM(D62:D63)</f>
        <v>5.6239999999999998E-2</v>
      </c>
      <c r="E64" s="380">
        <f t="shared" si="37"/>
        <v>0</v>
      </c>
      <c r="F64" s="380">
        <f t="shared" si="37"/>
        <v>5.6239999999999998E-2</v>
      </c>
      <c r="G64" s="380">
        <f t="shared" si="37"/>
        <v>9687.2999999999993</v>
      </c>
      <c r="H64" s="380">
        <f t="shared" si="37"/>
        <v>29429.400499999996</v>
      </c>
      <c r="I64" s="380">
        <f t="shared" si="37"/>
        <v>54917.5</v>
      </c>
      <c r="J64" s="380">
        <f t="shared" si="37"/>
        <v>94034.200500000006</v>
      </c>
      <c r="K64" s="380">
        <f t="shared" si="37"/>
        <v>0</v>
      </c>
      <c r="L64" s="380">
        <f t="shared" si="37"/>
        <v>0</v>
      </c>
      <c r="M64" s="380">
        <f t="shared" si="37"/>
        <v>0</v>
      </c>
      <c r="N64" s="380">
        <f t="shared" si="37"/>
        <v>0</v>
      </c>
      <c r="O64" s="380">
        <f t="shared" si="37"/>
        <v>9687.2999999999993</v>
      </c>
      <c r="P64" s="380">
        <f t="shared" si="37"/>
        <v>29429.456740000001</v>
      </c>
      <c r="Q64" s="380">
        <f t="shared" si="37"/>
        <v>54917.5</v>
      </c>
      <c r="R64" s="380">
        <f t="shared" si="37"/>
        <v>94034.256740000012</v>
      </c>
    </row>
    <row r="65" spans="1:18" ht="15.75" x14ac:dyDescent="0.25">
      <c r="A65" s="604" t="s">
        <v>397</v>
      </c>
      <c r="B65" s="605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7"/>
      <c r="Q65" s="338"/>
      <c r="R65" s="339"/>
    </row>
    <row r="66" spans="1:18" ht="108.75" customHeight="1" x14ac:dyDescent="0.25">
      <c r="A66" s="69" t="s">
        <v>122</v>
      </c>
      <c r="B66" s="62" t="s">
        <v>321</v>
      </c>
      <c r="C66" s="362">
        <v>211.46691999999999</v>
      </c>
      <c r="D66" s="362">
        <v>4084.7620000000002</v>
      </c>
      <c r="E66" s="362">
        <v>0</v>
      </c>
      <c r="F66" s="362">
        <f>SUM(C66:E66)</f>
        <v>4296.2289200000005</v>
      </c>
      <c r="G66" s="340">
        <v>0</v>
      </c>
      <c r="H66" s="340">
        <v>0</v>
      </c>
      <c r="I66" s="340">
        <v>0</v>
      </c>
      <c r="J66" s="326">
        <f>G66+H66+I66</f>
        <v>0</v>
      </c>
      <c r="K66" s="340">
        <v>0</v>
      </c>
      <c r="L66" s="340">
        <v>0</v>
      </c>
      <c r="M66" s="340">
        <v>0</v>
      </c>
      <c r="N66" s="326">
        <f>K66+L66+M66</f>
        <v>0</v>
      </c>
      <c r="O66" s="326">
        <f>C66+G66+K66</f>
        <v>211.46691999999999</v>
      </c>
      <c r="P66" s="326">
        <f>D66+H66+L66</f>
        <v>4084.7620000000002</v>
      </c>
      <c r="Q66" s="326">
        <f>E66+I66+M66</f>
        <v>0</v>
      </c>
      <c r="R66" s="381">
        <f>F66+J66+N66</f>
        <v>4296.2289200000005</v>
      </c>
    </row>
    <row r="67" spans="1:18" ht="16.5" thickBot="1" x14ac:dyDescent="0.3">
      <c r="A67" s="602" t="s">
        <v>35</v>
      </c>
      <c r="B67" s="603"/>
      <c r="C67" s="336">
        <f t="shared" ref="C67:R67" si="38">SUM(C66:C66)</f>
        <v>211.46691999999999</v>
      </c>
      <c r="D67" s="336">
        <f t="shared" si="38"/>
        <v>4084.7620000000002</v>
      </c>
      <c r="E67" s="336">
        <f t="shared" si="38"/>
        <v>0</v>
      </c>
      <c r="F67" s="336">
        <f t="shared" si="38"/>
        <v>4296.2289200000005</v>
      </c>
      <c r="G67" s="336">
        <f t="shared" si="38"/>
        <v>0</v>
      </c>
      <c r="H67" s="336">
        <f t="shared" si="38"/>
        <v>0</v>
      </c>
      <c r="I67" s="336">
        <f t="shared" si="38"/>
        <v>0</v>
      </c>
      <c r="J67" s="336">
        <f t="shared" si="38"/>
        <v>0</v>
      </c>
      <c r="K67" s="336">
        <f t="shared" si="38"/>
        <v>0</v>
      </c>
      <c r="L67" s="336">
        <f t="shared" si="38"/>
        <v>0</v>
      </c>
      <c r="M67" s="336">
        <f t="shared" si="38"/>
        <v>0</v>
      </c>
      <c r="N67" s="336">
        <f t="shared" si="38"/>
        <v>0</v>
      </c>
      <c r="O67" s="325">
        <f t="shared" si="38"/>
        <v>211.46691999999999</v>
      </c>
      <c r="P67" s="325">
        <f t="shared" si="38"/>
        <v>4084.7620000000002</v>
      </c>
      <c r="Q67" s="325">
        <f t="shared" si="38"/>
        <v>0</v>
      </c>
      <c r="R67" s="383">
        <f t="shared" si="38"/>
        <v>4296.2289200000005</v>
      </c>
    </row>
    <row r="68" spans="1:18" ht="60" customHeight="1" x14ac:dyDescent="0.25">
      <c r="A68" s="604" t="s">
        <v>398</v>
      </c>
      <c r="B68" s="605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7"/>
      <c r="Q68" s="338"/>
      <c r="R68" s="339"/>
    </row>
    <row r="69" spans="1:18" ht="60" customHeight="1" x14ac:dyDescent="0.25">
      <c r="A69" s="341" t="s">
        <v>78</v>
      </c>
      <c r="B69" s="608" t="s">
        <v>326</v>
      </c>
      <c r="C69" s="362">
        <v>161.21600000000001</v>
      </c>
      <c r="D69" s="362">
        <v>483.64600000000002</v>
      </c>
      <c r="E69" s="362">
        <v>1307.6349399999999</v>
      </c>
      <c r="F69" s="362">
        <f>SUM(C69:E69)</f>
        <v>1952.49694</v>
      </c>
      <c r="G69" s="340">
        <v>0</v>
      </c>
      <c r="H69" s="340">
        <v>0</v>
      </c>
      <c r="I69" s="340">
        <v>0</v>
      </c>
      <c r="J69" s="326">
        <f>G69+H69+I69</f>
        <v>0</v>
      </c>
      <c r="K69" s="340">
        <v>0</v>
      </c>
      <c r="L69" s="340">
        <v>0</v>
      </c>
      <c r="M69" s="340">
        <v>0</v>
      </c>
      <c r="N69" s="326">
        <f>K69+L69+M69</f>
        <v>0</v>
      </c>
      <c r="O69" s="326">
        <f t="shared" ref="O69:R70" si="39">C69+G69+K69</f>
        <v>161.21600000000001</v>
      </c>
      <c r="P69" s="326">
        <f t="shared" si="39"/>
        <v>483.64600000000002</v>
      </c>
      <c r="Q69" s="326">
        <f t="shared" si="39"/>
        <v>1307.6349399999999</v>
      </c>
      <c r="R69" s="381">
        <f t="shared" si="39"/>
        <v>1952.49694</v>
      </c>
    </row>
    <row r="70" spans="1:18" ht="60" customHeight="1" x14ac:dyDescent="0.25">
      <c r="A70" s="341" t="s">
        <v>79</v>
      </c>
      <c r="B70" s="608"/>
      <c r="C70" s="342">
        <v>0</v>
      </c>
      <c r="D70" s="342">
        <v>0</v>
      </c>
      <c r="E70" s="342">
        <v>0</v>
      </c>
      <c r="F70" s="342">
        <v>0</v>
      </c>
      <c r="G70" s="335">
        <v>0</v>
      </c>
      <c r="H70" s="335">
        <v>0</v>
      </c>
      <c r="I70" s="335">
        <v>0</v>
      </c>
      <c r="J70" s="335">
        <v>0</v>
      </c>
      <c r="K70" s="340">
        <v>87.176000000000002</v>
      </c>
      <c r="L70" s="340">
        <v>261.52699999999999</v>
      </c>
      <c r="M70" s="340">
        <v>784.58100000000002</v>
      </c>
      <c r="N70" s="326">
        <f>K70+L70+M70</f>
        <v>1133.2840000000001</v>
      </c>
      <c r="O70" s="326">
        <f t="shared" si="39"/>
        <v>87.176000000000002</v>
      </c>
      <c r="P70" s="326">
        <f t="shared" si="39"/>
        <v>261.52699999999999</v>
      </c>
      <c r="Q70" s="326">
        <f t="shared" si="39"/>
        <v>784.58100000000002</v>
      </c>
      <c r="R70" s="381">
        <f t="shared" si="39"/>
        <v>1133.2840000000001</v>
      </c>
    </row>
    <row r="71" spans="1:18" ht="16.5" thickBot="1" x14ac:dyDescent="0.3">
      <c r="A71" s="602" t="s">
        <v>35</v>
      </c>
      <c r="B71" s="603"/>
      <c r="C71" s="325">
        <f>SUM(C69:C70)</f>
        <v>161.21600000000001</v>
      </c>
      <c r="D71" s="325">
        <f t="shared" ref="D71:R71" si="40">SUM(D69:D70)</f>
        <v>483.64600000000002</v>
      </c>
      <c r="E71" s="325">
        <f t="shared" si="40"/>
        <v>1307.6349399999999</v>
      </c>
      <c r="F71" s="325">
        <f t="shared" si="40"/>
        <v>1952.49694</v>
      </c>
      <c r="G71" s="336">
        <f t="shared" si="40"/>
        <v>0</v>
      </c>
      <c r="H71" s="336">
        <f t="shared" si="40"/>
        <v>0</v>
      </c>
      <c r="I71" s="336">
        <f t="shared" si="40"/>
        <v>0</v>
      </c>
      <c r="J71" s="336">
        <f t="shared" si="40"/>
        <v>0</v>
      </c>
      <c r="K71" s="325">
        <f t="shared" si="40"/>
        <v>87.176000000000002</v>
      </c>
      <c r="L71" s="325">
        <f t="shared" si="40"/>
        <v>261.52699999999999</v>
      </c>
      <c r="M71" s="325">
        <f t="shared" si="40"/>
        <v>784.58100000000002</v>
      </c>
      <c r="N71" s="325">
        <f t="shared" si="40"/>
        <v>1133.2840000000001</v>
      </c>
      <c r="O71" s="325">
        <f t="shared" si="40"/>
        <v>248.392</v>
      </c>
      <c r="P71" s="325">
        <f t="shared" si="40"/>
        <v>745.173</v>
      </c>
      <c r="Q71" s="325">
        <f t="shared" si="40"/>
        <v>2092.21594</v>
      </c>
      <c r="R71" s="325">
        <f t="shared" si="40"/>
        <v>3085.7809400000001</v>
      </c>
    </row>
    <row r="72" spans="1:18" ht="27" customHeight="1" x14ac:dyDescent="0.25">
      <c r="A72" s="609" t="s">
        <v>30</v>
      </c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1"/>
    </row>
    <row r="73" spans="1:18" s="33" customFormat="1" ht="33" customHeight="1" thickBot="1" x14ac:dyDescent="0.3">
      <c r="A73" s="612" t="s">
        <v>56</v>
      </c>
      <c r="B73" s="613"/>
      <c r="C73" s="384">
        <f>C110</f>
        <v>9556.1731280000004</v>
      </c>
      <c r="D73" s="384">
        <f t="shared" ref="D73:R73" si="41">D110</f>
        <v>77801.817912000013</v>
      </c>
      <c r="E73" s="384">
        <f t="shared" si="41"/>
        <v>0</v>
      </c>
      <c r="F73" s="384">
        <f t="shared" si="41"/>
        <v>87357.991040000008</v>
      </c>
      <c r="G73" s="384">
        <f t="shared" si="41"/>
        <v>8036.3119999999999</v>
      </c>
      <c r="H73" s="384">
        <f t="shared" si="41"/>
        <v>72326.799999999988</v>
      </c>
      <c r="I73" s="384">
        <f t="shared" si="41"/>
        <v>0</v>
      </c>
      <c r="J73" s="384">
        <f t="shared" si="41"/>
        <v>80363.111999999994</v>
      </c>
      <c r="K73" s="384">
        <f t="shared" si="41"/>
        <v>8095.7390000000005</v>
      </c>
      <c r="L73" s="384">
        <f t="shared" si="41"/>
        <v>72861.662000000011</v>
      </c>
      <c r="M73" s="384">
        <f t="shared" si="41"/>
        <v>0</v>
      </c>
      <c r="N73" s="384">
        <f t="shared" si="41"/>
        <v>80957.401000000013</v>
      </c>
      <c r="O73" s="384">
        <f t="shared" si="41"/>
        <v>25688.224128000002</v>
      </c>
      <c r="P73" s="384">
        <f t="shared" si="41"/>
        <v>222990.27991199997</v>
      </c>
      <c r="Q73" s="384">
        <f t="shared" si="41"/>
        <v>0</v>
      </c>
      <c r="R73" s="384">
        <f t="shared" si="41"/>
        <v>248678.50403999991</v>
      </c>
    </row>
    <row r="74" spans="1:18" ht="15.75" x14ac:dyDescent="0.25">
      <c r="A74" s="614" t="s">
        <v>38</v>
      </c>
      <c r="B74" s="615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85"/>
      <c r="Q74" s="386"/>
      <c r="R74" s="387"/>
    </row>
    <row r="75" spans="1:18" ht="39.75" customHeight="1" x14ac:dyDescent="0.25">
      <c r="A75" s="614" t="s">
        <v>87</v>
      </c>
      <c r="B75" s="615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85"/>
      <c r="Q75" s="386"/>
      <c r="R75" s="387"/>
    </row>
    <row r="76" spans="1:18" s="17" customFormat="1" ht="56.25" customHeight="1" x14ac:dyDescent="0.25">
      <c r="A76" s="482" t="s">
        <v>81</v>
      </c>
      <c r="B76" s="62" t="s">
        <v>98</v>
      </c>
      <c r="C76" s="345">
        <v>516.00919999999996</v>
      </c>
      <c r="D76" s="345">
        <v>4618.2823399999997</v>
      </c>
      <c r="E76" s="345">
        <v>0</v>
      </c>
      <c r="F76" s="346">
        <f t="shared" ref="F76:F109" si="42">C76+D76</f>
        <v>5134.2915400000002</v>
      </c>
      <c r="G76" s="345">
        <v>0</v>
      </c>
      <c r="H76" s="345">
        <v>0</v>
      </c>
      <c r="I76" s="345">
        <v>0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f>C76+G76+K76</f>
        <v>516.00919999999996</v>
      </c>
      <c r="P76" s="345">
        <f>D76+H76+L76</f>
        <v>4618.2823399999997</v>
      </c>
      <c r="Q76" s="345">
        <f>E76+I76+M76</f>
        <v>0</v>
      </c>
      <c r="R76" s="345">
        <f>F76+J76+N76</f>
        <v>5134.2915400000002</v>
      </c>
    </row>
    <row r="77" spans="1:18" s="17" customFormat="1" ht="59.25" customHeight="1" x14ac:dyDescent="0.25">
      <c r="A77" s="483"/>
      <c r="B77" s="62" t="s">
        <v>99</v>
      </c>
      <c r="C77" s="345">
        <v>198.8725</v>
      </c>
      <c r="D77" s="345">
        <v>1779.90887</v>
      </c>
      <c r="E77" s="345">
        <v>0</v>
      </c>
      <c r="F77" s="346">
        <f t="shared" si="42"/>
        <v>1978.7813699999999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5">
        <v>0</v>
      </c>
      <c r="M77" s="345">
        <v>0</v>
      </c>
      <c r="N77" s="345">
        <v>0</v>
      </c>
      <c r="O77" s="345">
        <f t="shared" ref="O77:O109" si="43">C77+G77+K77</f>
        <v>198.8725</v>
      </c>
      <c r="P77" s="345">
        <f t="shared" ref="P77:P109" si="44">D77+H77+L77</f>
        <v>1779.90887</v>
      </c>
      <c r="Q77" s="345">
        <f t="shared" ref="Q77:Q109" si="45">E77+I77+M77</f>
        <v>0</v>
      </c>
      <c r="R77" s="345">
        <f t="shared" ref="R77:R109" si="46">F77+J77+N77</f>
        <v>1978.7813699999999</v>
      </c>
    </row>
    <row r="78" spans="1:18" s="17" customFormat="1" ht="68.25" customHeight="1" x14ac:dyDescent="0.25">
      <c r="A78" s="483"/>
      <c r="B78" s="62" t="s">
        <v>418</v>
      </c>
      <c r="C78" s="345">
        <v>1065.5545999999999</v>
      </c>
      <c r="D78" s="345">
        <v>6659.0857400000004</v>
      </c>
      <c r="E78" s="345">
        <v>0</v>
      </c>
      <c r="F78" s="346">
        <f t="shared" si="42"/>
        <v>7724.6403399999999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f t="shared" si="43"/>
        <v>1065.5545999999999</v>
      </c>
      <c r="P78" s="345">
        <f t="shared" si="44"/>
        <v>6659.0857400000004</v>
      </c>
      <c r="Q78" s="345">
        <f t="shared" si="45"/>
        <v>0</v>
      </c>
      <c r="R78" s="345">
        <f t="shared" si="46"/>
        <v>7724.6403399999999</v>
      </c>
    </row>
    <row r="79" spans="1:18" s="17" customFormat="1" ht="68.25" customHeight="1" x14ac:dyDescent="0.25">
      <c r="A79" s="483"/>
      <c r="B79" s="62" t="s">
        <v>420</v>
      </c>
      <c r="C79" s="345">
        <v>923.21680000000003</v>
      </c>
      <c r="D79" s="345">
        <v>8170.4647400000003</v>
      </c>
      <c r="E79" s="345"/>
      <c r="F79" s="346">
        <f t="shared" si="42"/>
        <v>9093.6815399999996</v>
      </c>
      <c r="G79" s="345"/>
      <c r="H79" s="345"/>
      <c r="I79" s="345"/>
      <c r="J79" s="345"/>
      <c r="K79" s="345"/>
      <c r="L79" s="345"/>
      <c r="M79" s="345"/>
      <c r="N79" s="345"/>
      <c r="O79" s="345">
        <f t="shared" ref="O79" si="47">C79+G79+K79</f>
        <v>923.21680000000003</v>
      </c>
      <c r="P79" s="345">
        <f t="shared" ref="P79" si="48">D79+H79+L79</f>
        <v>8170.4647400000003</v>
      </c>
      <c r="Q79" s="345">
        <f t="shared" si="45"/>
        <v>0</v>
      </c>
      <c r="R79" s="345">
        <f t="shared" si="46"/>
        <v>9093.6815399999996</v>
      </c>
    </row>
    <row r="80" spans="1:18" s="17" customFormat="1" ht="70.5" customHeight="1" x14ac:dyDescent="0.25">
      <c r="A80" s="483"/>
      <c r="B80" s="62" t="s">
        <v>419</v>
      </c>
      <c r="C80" s="345">
        <v>854.34699999999998</v>
      </c>
      <c r="D80" s="345">
        <v>5852.2769500000004</v>
      </c>
      <c r="E80" s="345">
        <v>0</v>
      </c>
      <c r="F80" s="346">
        <f t="shared" si="42"/>
        <v>6706.6239500000001</v>
      </c>
      <c r="G80" s="345">
        <v>0</v>
      </c>
      <c r="H80" s="345">
        <v>0</v>
      </c>
      <c r="I80" s="345">
        <v>0</v>
      </c>
      <c r="J80" s="345">
        <v>0</v>
      </c>
      <c r="K80" s="345">
        <v>0</v>
      </c>
      <c r="L80" s="345">
        <v>0</v>
      </c>
      <c r="M80" s="345">
        <v>0</v>
      </c>
      <c r="N80" s="345">
        <v>0</v>
      </c>
      <c r="O80" s="345">
        <f t="shared" si="43"/>
        <v>854.34699999999998</v>
      </c>
      <c r="P80" s="345">
        <f t="shared" si="44"/>
        <v>5852.2769500000004</v>
      </c>
      <c r="Q80" s="345">
        <f t="shared" si="45"/>
        <v>0</v>
      </c>
      <c r="R80" s="345">
        <f t="shared" si="46"/>
        <v>6706.6239500000001</v>
      </c>
    </row>
    <row r="81" spans="1:18" s="237" customFormat="1" ht="44.25" customHeight="1" x14ac:dyDescent="0.25">
      <c r="A81" s="484"/>
      <c r="B81" s="62" t="s">
        <v>96</v>
      </c>
      <c r="C81" s="345">
        <v>820.37208799999996</v>
      </c>
      <c r="D81" s="345">
        <v>7383.3487919999998</v>
      </c>
      <c r="E81" s="345">
        <v>0</v>
      </c>
      <c r="F81" s="346">
        <f t="shared" si="42"/>
        <v>8203.7208799999989</v>
      </c>
      <c r="G81" s="345">
        <v>3278.8150000000001</v>
      </c>
      <c r="H81" s="345">
        <v>29509.334999999999</v>
      </c>
      <c r="I81" s="345">
        <f>E76+E77</f>
        <v>0</v>
      </c>
      <c r="J81" s="345">
        <f>G81+H81</f>
        <v>32788.15</v>
      </c>
      <c r="K81" s="345">
        <v>3319.66</v>
      </c>
      <c r="L81" s="345">
        <v>29876.942999999999</v>
      </c>
      <c r="M81" s="345">
        <f>I81</f>
        <v>0</v>
      </c>
      <c r="N81" s="345">
        <f>K81+L81</f>
        <v>33196.603000000003</v>
      </c>
      <c r="O81" s="345">
        <f t="shared" si="43"/>
        <v>7418.8470879999995</v>
      </c>
      <c r="P81" s="345">
        <f t="shared" si="44"/>
        <v>66769.626791999995</v>
      </c>
      <c r="Q81" s="345">
        <f t="shared" si="45"/>
        <v>0</v>
      </c>
      <c r="R81" s="345">
        <f t="shared" si="46"/>
        <v>74188.473880000005</v>
      </c>
    </row>
    <row r="82" spans="1:18" s="39" customFormat="1" ht="70.5" customHeight="1" x14ac:dyDescent="0.25">
      <c r="A82" s="482" t="s">
        <v>70</v>
      </c>
      <c r="B82" s="62" t="s">
        <v>71</v>
      </c>
      <c r="C82" s="345">
        <v>81.789000000000001</v>
      </c>
      <c r="D82" s="345">
        <v>732.01155000000006</v>
      </c>
      <c r="E82" s="345">
        <v>0</v>
      </c>
      <c r="F82" s="346">
        <f t="shared" si="42"/>
        <v>813.80055000000004</v>
      </c>
      <c r="G82" s="366">
        <v>0</v>
      </c>
      <c r="H82" s="366">
        <v>0</v>
      </c>
      <c r="I82" s="345">
        <v>0</v>
      </c>
      <c r="J82" s="366">
        <v>0</v>
      </c>
      <c r="K82" s="366">
        <v>0</v>
      </c>
      <c r="L82" s="366">
        <v>0</v>
      </c>
      <c r="M82" s="345">
        <v>0</v>
      </c>
      <c r="N82" s="366">
        <v>0</v>
      </c>
      <c r="O82" s="345">
        <f t="shared" si="43"/>
        <v>81.789000000000001</v>
      </c>
      <c r="P82" s="345">
        <f t="shared" si="44"/>
        <v>732.01155000000006</v>
      </c>
      <c r="Q82" s="345">
        <f t="shared" si="45"/>
        <v>0</v>
      </c>
      <c r="R82" s="345">
        <f t="shared" si="46"/>
        <v>813.80055000000004</v>
      </c>
    </row>
    <row r="83" spans="1:18" s="39" customFormat="1" ht="69.75" customHeight="1" x14ac:dyDescent="0.25">
      <c r="A83" s="483"/>
      <c r="B83" s="62" t="s">
        <v>100</v>
      </c>
      <c r="C83" s="345">
        <v>33.252450000000003</v>
      </c>
      <c r="D83" s="345">
        <v>297.46066999999999</v>
      </c>
      <c r="E83" s="345">
        <v>0</v>
      </c>
      <c r="F83" s="346">
        <f t="shared" si="42"/>
        <v>330.71312</v>
      </c>
      <c r="G83" s="366">
        <v>0</v>
      </c>
      <c r="H83" s="366">
        <v>0</v>
      </c>
      <c r="I83" s="345">
        <v>0</v>
      </c>
      <c r="J83" s="366">
        <v>0</v>
      </c>
      <c r="K83" s="366">
        <v>0</v>
      </c>
      <c r="L83" s="366">
        <v>0</v>
      </c>
      <c r="M83" s="345">
        <v>0</v>
      </c>
      <c r="N83" s="366">
        <v>0</v>
      </c>
      <c r="O83" s="345">
        <f t="shared" si="43"/>
        <v>33.252450000000003</v>
      </c>
      <c r="P83" s="345">
        <f t="shared" si="44"/>
        <v>297.46066999999999</v>
      </c>
      <c r="Q83" s="345">
        <f t="shared" si="45"/>
        <v>0</v>
      </c>
      <c r="R83" s="345">
        <f t="shared" si="46"/>
        <v>330.71312</v>
      </c>
    </row>
    <row r="84" spans="1:18" s="39" customFormat="1" ht="31.5" x14ac:dyDescent="0.25">
      <c r="A84" s="483"/>
      <c r="B84" s="62" t="s">
        <v>345</v>
      </c>
      <c r="C84" s="345">
        <v>49.389000000000003</v>
      </c>
      <c r="D84" s="345">
        <v>442.02656999999999</v>
      </c>
      <c r="E84" s="345">
        <v>0</v>
      </c>
      <c r="F84" s="346">
        <f t="shared" si="42"/>
        <v>491.41557</v>
      </c>
      <c r="G84" s="366">
        <v>0</v>
      </c>
      <c r="H84" s="366">
        <v>0</v>
      </c>
      <c r="I84" s="345">
        <v>0</v>
      </c>
      <c r="J84" s="366">
        <v>0</v>
      </c>
      <c r="K84" s="366">
        <v>0</v>
      </c>
      <c r="L84" s="366">
        <v>0</v>
      </c>
      <c r="M84" s="345">
        <v>0</v>
      </c>
      <c r="N84" s="366">
        <v>0</v>
      </c>
      <c r="O84" s="345">
        <f t="shared" si="43"/>
        <v>49.389000000000003</v>
      </c>
      <c r="P84" s="345">
        <f t="shared" si="44"/>
        <v>442.02656999999999</v>
      </c>
      <c r="Q84" s="345">
        <f t="shared" si="45"/>
        <v>0</v>
      </c>
      <c r="R84" s="345">
        <f t="shared" si="46"/>
        <v>491.41557</v>
      </c>
    </row>
    <row r="85" spans="1:18" s="39" customFormat="1" ht="31.5" x14ac:dyDescent="0.25">
      <c r="A85" s="484"/>
      <c r="B85" s="62" t="s">
        <v>96</v>
      </c>
      <c r="C85" s="345">
        <v>0</v>
      </c>
      <c r="D85" s="345">
        <v>0</v>
      </c>
      <c r="E85" s="345">
        <v>0</v>
      </c>
      <c r="F85" s="346">
        <f t="shared" si="42"/>
        <v>0</v>
      </c>
      <c r="G85" s="345">
        <v>152.69</v>
      </c>
      <c r="H85" s="345">
        <v>1374.2090000000001</v>
      </c>
      <c r="I85" s="345">
        <f>E82+E83</f>
        <v>0</v>
      </c>
      <c r="J85" s="345">
        <f>H85+G85</f>
        <v>1526.8990000000001</v>
      </c>
      <c r="K85" s="345">
        <v>154.59200000000001</v>
      </c>
      <c r="L85" s="345">
        <v>1391.328</v>
      </c>
      <c r="M85" s="345">
        <f>I85</f>
        <v>0</v>
      </c>
      <c r="N85" s="345">
        <f>K85+L85</f>
        <v>1545.92</v>
      </c>
      <c r="O85" s="345">
        <f t="shared" si="43"/>
        <v>307.28200000000004</v>
      </c>
      <c r="P85" s="345">
        <f t="shared" si="44"/>
        <v>2765.5370000000003</v>
      </c>
      <c r="Q85" s="345">
        <f t="shared" si="45"/>
        <v>0</v>
      </c>
      <c r="R85" s="345">
        <f t="shared" si="46"/>
        <v>3072.8190000000004</v>
      </c>
    </row>
    <row r="86" spans="1:18" s="39" customFormat="1" ht="76.5" customHeight="1" x14ac:dyDescent="0.25">
      <c r="A86" s="482" t="s">
        <v>72</v>
      </c>
      <c r="B86" s="62" t="s">
        <v>73</v>
      </c>
      <c r="C86" s="345">
        <v>116.7548</v>
      </c>
      <c r="D86" s="345">
        <v>1044.9554599999999</v>
      </c>
      <c r="E86" s="345">
        <v>0</v>
      </c>
      <c r="F86" s="346">
        <f t="shared" si="42"/>
        <v>1161.7102599999998</v>
      </c>
      <c r="G86" s="366">
        <v>0</v>
      </c>
      <c r="H86" s="366">
        <v>0</v>
      </c>
      <c r="I86" s="345">
        <v>0</v>
      </c>
      <c r="J86" s="366">
        <v>0</v>
      </c>
      <c r="K86" s="366">
        <v>0</v>
      </c>
      <c r="L86" s="366">
        <v>0</v>
      </c>
      <c r="M86" s="345">
        <v>0</v>
      </c>
      <c r="N86" s="366">
        <v>0</v>
      </c>
      <c r="O86" s="345">
        <f t="shared" si="43"/>
        <v>116.7548</v>
      </c>
      <c r="P86" s="345">
        <f t="shared" si="44"/>
        <v>1044.9554599999999</v>
      </c>
      <c r="Q86" s="345">
        <f t="shared" si="45"/>
        <v>0</v>
      </c>
      <c r="R86" s="345">
        <f t="shared" si="46"/>
        <v>1161.7102599999998</v>
      </c>
    </row>
    <row r="87" spans="1:18" s="39" customFormat="1" ht="60.75" customHeight="1" x14ac:dyDescent="0.25">
      <c r="A87" s="483"/>
      <c r="B87" s="62" t="s">
        <v>101</v>
      </c>
      <c r="C87" s="345">
        <v>68.769779999999997</v>
      </c>
      <c r="D87" s="345">
        <v>615.18421999999998</v>
      </c>
      <c r="E87" s="345">
        <v>0</v>
      </c>
      <c r="F87" s="346">
        <f t="shared" si="42"/>
        <v>683.95399999999995</v>
      </c>
      <c r="G87" s="366">
        <v>0</v>
      </c>
      <c r="H87" s="366">
        <v>0</v>
      </c>
      <c r="I87" s="345">
        <v>0</v>
      </c>
      <c r="J87" s="366">
        <v>0</v>
      </c>
      <c r="K87" s="366">
        <v>0</v>
      </c>
      <c r="L87" s="366">
        <v>0</v>
      </c>
      <c r="M87" s="345">
        <v>0</v>
      </c>
      <c r="N87" s="366">
        <v>0</v>
      </c>
      <c r="O87" s="345">
        <f t="shared" si="43"/>
        <v>68.769779999999997</v>
      </c>
      <c r="P87" s="345">
        <f t="shared" si="44"/>
        <v>615.18421999999998</v>
      </c>
      <c r="Q87" s="345">
        <f t="shared" si="45"/>
        <v>0</v>
      </c>
      <c r="R87" s="345">
        <f t="shared" si="46"/>
        <v>683.95399999999995</v>
      </c>
    </row>
    <row r="88" spans="1:18" s="39" customFormat="1" ht="63" customHeight="1" x14ac:dyDescent="0.25">
      <c r="A88" s="483"/>
      <c r="B88" s="62" t="s">
        <v>384</v>
      </c>
      <c r="C88" s="345">
        <v>140.73400000000001</v>
      </c>
      <c r="D88" s="345">
        <v>1259.5693000000001</v>
      </c>
      <c r="E88" s="345">
        <v>0</v>
      </c>
      <c r="F88" s="346">
        <f t="shared" si="42"/>
        <v>1400.3033</v>
      </c>
      <c r="G88" s="366">
        <v>0</v>
      </c>
      <c r="H88" s="366">
        <v>0</v>
      </c>
      <c r="I88" s="345">
        <v>0</v>
      </c>
      <c r="J88" s="366">
        <v>0</v>
      </c>
      <c r="K88" s="366">
        <v>0</v>
      </c>
      <c r="L88" s="366">
        <v>0</v>
      </c>
      <c r="M88" s="345">
        <v>0</v>
      </c>
      <c r="N88" s="366">
        <v>0</v>
      </c>
      <c r="O88" s="345">
        <f t="shared" si="43"/>
        <v>140.73400000000001</v>
      </c>
      <c r="P88" s="345">
        <f t="shared" si="44"/>
        <v>1259.5693000000001</v>
      </c>
      <c r="Q88" s="345">
        <f t="shared" si="45"/>
        <v>0</v>
      </c>
      <c r="R88" s="345">
        <f t="shared" si="46"/>
        <v>1400.3033</v>
      </c>
    </row>
    <row r="89" spans="1:18" s="39" customFormat="1" ht="45" customHeight="1" x14ac:dyDescent="0.25">
      <c r="A89" s="484"/>
      <c r="B89" s="62" t="s">
        <v>96</v>
      </c>
      <c r="C89" s="345">
        <v>0</v>
      </c>
      <c r="D89" s="345">
        <v>0</v>
      </c>
      <c r="E89" s="345">
        <v>0</v>
      </c>
      <c r="F89" s="346">
        <f t="shared" si="42"/>
        <v>0</v>
      </c>
      <c r="G89" s="345">
        <v>297.34399999999999</v>
      </c>
      <c r="H89" s="345">
        <v>2676.0909999999999</v>
      </c>
      <c r="I89" s="345">
        <f>E86+E87</f>
        <v>0</v>
      </c>
      <c r="J89" s="345">
        <f>G89+H89</f>
        <v>2973.4349999999999</v>
      </c>
      <c r="K89" s="345">
        <v>260.36500000000001</v>
      </c>
      <c r="L89" s="345">
        <v>2343.29</v>
      </c>
      <c r="M89" s="345">
        <f>I89</f>
        <v>0</v>
      </c>
      <c r="N89" s="345">
        <f>K89+L89</f>
        <v>2603.6549999999997</v>
      </c>
      <c r="O89" s="345">
        <f t="shared" si="43"/>
        <v>557.70900000000006</v>
      </c>
      <c r="P89" s="345">
        <f t="shared" si="44"/>
        <v>5019.3809999999994</v>
      </c>
      <c r="Q89" s="345">
        <f t="shared" si="45"/>
        <v>0</v>
      </c>
      <c r="R89" s="345">
        <f t="shared" si="46"/>
        <v>5577.09</v>
      </c>
    </row>
    <row r="90" spans="1:18" s="39" customFormat="1" ht="81" customHeight="1" x14ac:dyDescent="0.25">
      <c r="A90" s="482" t="s">
        <v>74</v>
      </c>
      <c r="B90" s="62" t="s">
        <v>410</v>
      </c>
      <c r="C90" s="345">
        <v>180.72059999999999</v>
      </c>
      <c r="D90" s="345">
        <v>1617.44937</v>
      </c>
      <c r="E90" s="345">
        <v>0</v>
      </c>
      <c r="F90" s="346">
        <f t="shared" si="42"/>
        <v>1798.1699699999999</v>
      </c>
      <c r="G90" s="366">
        <v>0</v>
      </c>
      <c r="H90" s="366">
        <v>0</v>
      </c>
      <c r="I90" s="345">
        <v>0</v>
      </c>
      <c r="J90" s="366">
        <v>0</v>
      </c>
      <c r="K90" s="366">
        <v>0</v>
      </c>
      <c r="L90" s="366">
        <v>0</v>
      </c>
      <c r="M90" s="345">
        <v>0</v>
      </c>
      <c r="N90" s="366">
        <v>0</v>
      </c>
      <c r="O90" s="345">
        <f t="shared" si="43"/>
        <v>180.72059999999999</v>
      </c>
      <c r="P90" s="345">
        <f t="shared" si="44"/>
        <v>1617.44937</v>
      </c>
      <c r="Q90" s="345">
        <f t="shared" si="45"/>
        <v>0</v>
      </c>
      <c r="R90" s="345">
        <f t="shared" si="46"/>
        <v>1798.1699699999999</v>
      </c>
    </row>
    <row r="91" spans="1:18" s="39" customFormat="1" ht="78" customHeight="1" x14ac:dyDescent="0.25">
      <c r="A91" s="483"/>
      <c r="B91" s="62" t="s">
        <v>413</v>
      </c>
      <c r="C91" s="345">
        <v>97.847120000000004</v>
      </c>
      <c r="D91" s="345">
        <v>876.97688000000005</v>
      </c>
      <c r="E91" s="345">
        <v>0</v>
      </c>
      <c r="F91" s="346">
        <f t="shared" si="42"/>
        <v>974.82400000000007</v>
      </c>
      <c r="G91" s="366">
        <v>0</v>
      </c>
      <c r="H91" s="366">
        <v>0</v>
      </c>
      <c r="I91" s="345">
        <v>0</v>
      </c>
      <c r="J91" s="366">
        <v>0</v>
      </c>
      <c r="K91" s="366">
        <v>0</v>
      </c>
      <c r="L91" s="366">
        <v>0</v>
      </c>
      <c r="M91" s="345">
        <v>0</v>
      </c>
      <c r="N91" s="366">
        <v>0</v>
      </c>
      <c r="O91" s="345">
        <f t="shared" si="43"/>
        <v>97.847120000000004</v>
      </c>
      <c r="P91" s="345">
        <f t="shared" si="44"/>
        <v>876.97688000000005</v>
      </c>
      <c r="Q91" s="345">
        <f t="shared" si="45"/>
        <v>0</v>
      </c>
      <c r="R91" s="345">
        <f t="shared" si="46"/>
        <v>974.82400000000007</v>
      </c>
    </row>
    <row r="92" spans="1:18" s="39" customFormat="1" ht="78" customHeight="1" x14ac:dyDescent="0.25">
      <c r="A92" s="483"/>
      <c r="B92" s="62" t="s">
        <v>414</v>
      </c>
      <c r="C92" s="345">
        <v>217.21700000000001</v>
      </c>
      <c r="D92" s="345">
        <v>1944.09115</v>
      </c>
      <c r="E92" s="345">
        <v>0</v>
      </c>
      <c r="F92" s="346">
        <f t="shared" si="42"/>
        <v>2161.3081499999998</v>
      </c>
      <c r="G92" s="366">
        <v>0</v>
      </c>
      <c r="H92" s="366">
        <v>0</v>
      </c>
      <c r="I92" s="345">
        <v>0</v>
      </c>
      <c r="J92" s="366">
        <v>0</v>
      </c>
      <c r="K92" s="366">
        <v>0</v>
      </c>
      <c r="L92" s="366">
        <v>0</v>
      </c>
      <c r="M92" s="345">
        <v>0</v>
      </c>
      <c r="N92" s="366">
        <v>0</v>
      </c>
      <c r="O92" s="345">
        <f t="shared" si="43"/>
        <v>217.21700000000001</v>
      </c>
      <c r="P92" s="345">
        <f t="shared" si="44"/>
        <v>1944.09115</v>
      </c>
      <c r="Q92" s="345">
        <f t="shared" si="45"/>
        <v>0</v>
      </c>
      <c r="R92" s="345">
        <f t="shared" si="46"/>
        <v>2161.3081499999998</v>
      </c>
    </row>
    <row r="93" spans="1:18" s="39" customFormat="1" ht="45" customHeight="1" x14ac:dyDescent="0.25">
      <c r="A93" s="484"/>
      <c r="B93" s="62" t="s">
        <v>96</v>
      </c>
      <c r="C93" s="345">
        <v>0</v>
      </c>
      <c r="D93" s="345">
        <v>0</v>
      </c>
      <c r="E93" s="345">
        <v>0</v>
      </c>
      <c r="F93" s="346">
        <f t="shared" si="42"/>
        <v>0</v>
      </c>
      <c r="G93" s="345">
        <v>458.07</v>
      </c>
      <c r="H93" s="345">
        <v>4122.6270000000004</v>
      </c>
      <c r="I93" s="345">
        <f>E90+E91</f>
        <v>0</v>
      </c>
      <c r="J93" s="345">
        <f>G93+H93</f>
        <v>4580.6970000000001</v>
      </c>
      <c r="K93" s="345">
        <v>463.77600000000001</v>
      </c>
      <c r="L93" s="345">
        <v>4173.9849999999997</v>
      </c>
      <c r="M93" s="345">
        <f>I93</f>
        <v>0</v>
      </c>
      <c r="N93" s="345">
        <f>K93+L93</f>
        <v>4637.7609999999995</v>
      </c>
      <c r="O93" s="345">
        <f t="shared" si="43"/>
        <v>921.846</v>
      </c>
      <c r="P93" s="345">
        <f t="shared" si="44"/>
        <v>8296.612000000001</v>
      </c>
      <c r="Q93" s="345">
        <f t="shared" si="45"/>
        <v>0</v>
      </c>
      <c r="R93" s="345">
        <f t="shared" si="46"/>
        <v>9218.4579999999987</v>
      </c>
    </row>
    <row r="94" spans="1:18" s="39" customFormat="1" ht="47.25" x14ac:dyDescent="0.25">
      <c r="A94" s="482" t="s">
        <v>75</v>
      </c>
      <c r="B94" s="62" t="s">
        <v>411</v>
      </c>
      <c r="C94" s="345">
        <v>116.9812</v>
      </c>
      <c r="D94" s="345">
        <v>1046.9817399999999</v>
      </c>
      <c r="E94" s="345">
        <v>0</v>
      </c>
      <c r="F94" s="346">
        <f t="shared" si="42"/>
        <v>1163.9629399999999</v>
      </c>
      <c r="G94" s="366">
        <v>0</v>
      </c>
      <c r="H94" s="366">
        <v>0</v>
      </c>
      <c r="I94" s="345">
        <v>0</v>
      </c>
      <c r="J94" s="366">
        <v>0</v>
      </c>
      <c r="K94" s="366">
        <v>0</v>
      </c>
      <c r="L94" s="366">
        <v>0</v>
      </c>
      <c r="M94" s="345">
        <v>0</v>
      </c>
      <c r="N94" s="366">
        <v>0</v>
      </c>
      <c r="O94" s="345">
        <f t="shared" si="43"/>
        <v>116.9812</v>
      </c>
      <c r="P94" s="345">
        <f t="shared" si="44"/>
        <v>1046.9817399999999</v>
      </c>
      <c r="Q94" s="345">
        <f t="shared" si="45"/>
        <v>0</v>
      </c>
      <c r="R94" s="345">
        <f t="shared" si="46"/>
        <v>1163.9629399999999</v>
      </c>
    </row>
    <row r="95" spans="1:18" s="39" customFormat="1" ht="60.75" customHeight="1" x14ac:dyDescent="0.25">
      <c r="A95" s="483"/>
      <c r="B95" s="62" t="s">
        <v>103</v>
      </c>
      <c r="C95" s="345">
        <v>42.779559999999996</v>
      </c>
      <c r="D95" s="345">
        <v>382.68369000000001</v>
      </c>
      <c r="E95" s="345">
        <v>0</v>
      </c>
      <c r="F95" s="346">
        <f t="shared" si="42"/>
        <v>425.46325000000002</v>
      </c>
      <c r="G95" s="366">
        <v>0</v>
      </c>
      <c r="H95" s="366">
        <v>0</v>
      </c>
      <c r="I95" s="345">
        <v>0</v>
      </c>
      <c r="J95" s="366">
        <v>0</v>
      </c>
      <c r="K95" s="366">
        <v>0</v>
      </c>
      <c r="L95" s="366">
        <v>0</v>
      </c>
      <c r="M95" s="345">
        <v>0</v>
      </c>
      <c r="N95" s="366">
        <v>0</v>
      </c>
      <c r="O95" s="345">
        <f t="shared" si="43"/>
        <v>42.779559999999996</v>
      </c>
      <c r="P95" s="345">
        <f t="shared" si="44"/>
        <v>382.68369000000001</v>
      </c>
      <c r="Q95" s="345">
        <f t="shared" si="45"/>
        <v>0</v>
      </c>
      <c r="R95" s="345">
        <f t="shared" si="46"/>
        <v>425.46325000000002</v>
      </c>
    </row>
    <row r="96" spans="1:18" s="39" customFormat="1" ht="47.25" x14ac:dyDescent="0.25">
      <c r="A96" s="483"/>
      <c r="B96" s="62" t="s">
        <v>249</v>
      </c>
      <c r="C96" s="345">
        <v>456.4</v>
      </c>
      <c r="D96" s="345">
        <v>3902.22</v>
      </c>
      <c r="E96" s="345">
        <v>0</v>
      </c>
      <c r="F96" s="346">
        <f>C96+D96</f>
        <v>4358.62</v>
      </c>
      <c r="G96" s="366">
        <v>0</v>
      </c>
      <c r="H96" s="366">
        <v>0</v>
      </c>
      <c r="I96" s="345">
        <v>0</v>
      </c>
      <c r="J96" s="366">
        <v>0</v>
      </c>
      <c r="K96" s="366">
        <v>0</v>
      </c>
      <c r="L96" s="366">
        <v>0</v>
      </c>
      <c r="M96" s="345">
        <v>0</v>
      </c>
      <c r="N96" s="366">
        <v>0</v>
      </c>
      <c r="O96" s="345">
        <f t="shared" si="43"/>
        <v>456.4</v>
      </c>
      <c r="P96" s="345">
        <f t="shared" si="44"/>
        <v>3902.22</v>
      </c>
      <c r="Q96" s="345">
        <f t="shared" si="45"/>
        <v>0</v>
      </c>
      <c r="R96" s="345">
        <f t="shared" si="46"/>
        <v>4358.62</v>
      </c>
    </row>
    <row r="97" spans="1:18" s="39" customFormat="1" ht="47.25" x14ac:dyDescent="0.25">
      <c r="A97" s="483"/>
      <c r="B97" s="330" t="s">
        <v>206</v>
      </c>
      <c r="C97" s="345">
        <v>458.33334000000002</v>
      </c>
      <c r="D97" s="345">
        <v>3689.5832700000001</v>
      </c>
      <c r="E97" s="345">
        <v>0</v>
      </c>
      <c r="F97" s="346">
        <f>C97+D97</f>
        <v>4147.9166100000002</v>
      </c>
      <c r="G97" s="366">
        <v>0</v>
      </c>
      <c r="H97" s="366">
        <v>0</v>
      </c>
      <c r="I97" s="345">
        <v>0</v>
      </c>
      <c r="J97" s="366">
        <v>0</v>
      </c>
      <c r="K97" s="366">
        <v>0</v>
      </c>
      <c r="L97" s="366">
        <v>0</v>
      </c>
      <c r="M97" s="345">
        <v>0</v>
      </c>
      <c r="N97" s="366">
        <v>0</v>
      </c>
      <c r="O97" s="345">
        <f t="shared" si="43"/>
        <v>458.33334000000002</v>
      </c>
      <c r="P97" s="345">
        <f t="shared" si="44"/>
        <v>3689.5832700000001</v>
      </c>
      <c r="Q97" s="345">
        <f t="shared" si="45"/>
        <v>0</v>
      </c>
      <c r="R97" s="345">
        <f t="shared" si="46"/>
        <v>4147.9166100000002</v>
      </c>
    </row>
    <row r="98" spans="1:18" s="39" customFormat="1" ht="60.75" customHeight="1" x14ac:dyDescent="0.25">
      <c r="A98" s="483"/>
      <c r="B98" s="62" t="s">
        <v>415</v>
      </c>
      <c r="C98" s="345">
        <v>70.343999999999994</v>
      </c>
      <c r="D98" s="345">
        <v>629.5788</v>
      </c>
      <c r="E98" s="345">
        <v>0</v>
      </c>
      <c r="F98" s="346">
        <f>C98+D98</f>
        <v>699.92280000000005</v>
      </c>
      <c r="G98" s="366">
        <v>0</v>
      </c>
      <c r="H98" s="366">
        <v>0</v>
      </c>
      <c r="I98" s="345">
        <v>0</v>
      </c>
      <c r="J98" s="366">
        <v>0</v>
      </c>
      <c r="K98" s="366">
        <v>0</v>
      </c>
      <c r="L98" s="366">
        <v>0</v>
      </c>
      <c r="M98" s="345">
        <v>0</v>
      </c>
      <c r="N98" s="366">
        <v>0</v>
      </c>
      <c r="O98" s="345">
        <f t="shared" si="43"/>
        <v>70.343999999999994</v>
      </c>
      <c r="P98" s="345">
        <f t="shared" si="44"/>
        <v>629.5788</v>
      </c>
      <c r="Q98" s="345">
        <f t="shared" si="45"/>
        <v>0</v>
      </c>
      <c r="R98" s="345">
        <f t="shared" si="46"/>
        <v>699.92280000000005</v>
      </c>
    </row>
    <row r="99" spans="1:18" s="39" customFormat="1" ht="31.5" x14ac:dyDescent="0.25">
      <c r="A99" s="484"/>
      <c r="B99" s="62" t="s">
        <v>96</v>
      </c>
      <c r="C99" s="345">
        <v>0</v>
      </c>
      <c r="D99" s="345">
        <v>0</v>
      </c>
      <c r="E99" s="345">
        <v>0</v>
      </c>
      <c r="F99" s="346">
        <f>C99+D99</f>
        <v>0</v>
      </c>
      <c r="G99" s="345">
        <v>1052.7570000000001</v>
      </c>
      <c r="H99" s="345">
        <v>9474.8109999999997</v>
      </c>
      <c r="I99" s="345">
        <f>E94+E95</f>
        <v>0</v>
      </c>
      <c r="J99" s="345">
        <f>G99+H99</f>
        <v>10527.567999999999</v>
      </c>
      <c r="K99" s="345">
        <v>1065.8710000000001</v>
      </c>
      <c r="L99" s="345">
        <v>9592.8420000000006</v>
      </c>
      <c r="M99" s="345">
        <f>I99</f>
        <v>0</v>
      </c>
      <c r="N99" s="345">
        <f>L99+K99</f>
        <v>10658.713</v>
      </c>
      <c r="O99" s="345">
        <f t="shared" si="43"/>
        <v>2118.6280000000002</v>
      </c>
      <c r="P99" s="345">
        <f t="shared" si="44"/>
        <v>19067.652999999998</v>
      </c>
      <c r="Q99" s="345">
        <f t="shared" si="45"/>
        <v>0</v>
      </c>
      <c r="R99" s="345">
        <f t="shared" si="46"/>
        <v>21186.280999999999</v>
      </c>
    </row>
    <row r="100" spans="1:18" s="39" customFormat="1" ht="31.5" x14ac:dyDescent="0.25">
      <c r="A100" s="482" t="s">
        <v>78</v>
      </c>
      <c r="B100" s="62" t="s">
        <v>86</v>
      </c>
      <c r="C100" s="345">
        <v>103.6896</v>
      </c>
      <c r="D100" s="345">
        <v>928.02192000000002</v>
      </c>
      <c r="E100" s="345">
        <v>0</v>
      </c>
      <c r="F100" s="346">
        <f t="shared" si="42"/>
        <v>1031.7115200000001</v>
      </c>
      <c r="G100" s="366">
        <v>0</v>
      </c>
      <c r="H100" s="366">
        <v>0</v>
      </c>
      <c r="I100" s="345">
        <v>0</v>
      </c>
      <c r="J100" s="366">
        <v>0</v>
      </c>
      <c r="K100" s="366">
        <v>0</v>
      </c>
      <c r="L100" s="366">
        <v>0</v>
      </c>
      <c r="M100" s="345">
        <v>0</v>
      </c>
      <c r="N100" s="366">
        <v>0</v>
      </c>
      <c r="O100" s="345">
        <f t="shared" si="43"/>
        <v>103.6896</v>
      </c>
      <c r="P100" s="345">
        <f t="shared" si="44"/>
        <v>928.02192000000002</v>
      </c>
      <c r="Q100" s="345">
        <f t="shared" si="45"/>
        <v>0</v>
      </c>
      <c r="R100" s="345">
        <f t="shared" si="46"/>
        <v>1031.7115200000001</v>
      </c>
    </row>
    <row r="101" spans="1:18" s="39" customFormat="1" ht="31.5" x14ac:dyDescent="0.25">
      <c r="A101" s="483"/>
      <c r="B101" s="62" t="s">
        <v>104</v>
      </c>
      <c r="C101" s="345">
        <v>61.695999999999998</v>
      </c>
      <c r="D101" s="345">
        <v>551.90499999999997</v>
      </c>
      <c r="E101" s="345">
        <v>0</v>
      </c>
      <c r="F101" s="346">
        <f t="shared" si="42"/>
        <v>613.601</v>
      </c>
      <c r="G101" s="366">
        <v>0</v>
      </c>
      <c r="H101" s="366">
        <v>0</v>
      </c>
      <c r="I101" s="345">
        <v>0</v>
      </c>
      <c r="J101" s="366">
        <v>0</v>
      </c>
      <c r="K101" s="366">
        <v>0</v>
      </c>
      <c r="L101" s="366">
        <v>0</v>
      </c>
      <c r="M101" s="345">
        <v>0</v>
      </c>
      <c r="N101" s="366">
        <v>0</v>
      </c>
      <c r="O101" s="345">
        <f t="shared" si="43"/>
        <v>61.695999999999998</v>
      </c>
      <c r="P101" s="345">
        <f t="shared" si="44"/>
        <v>551.90499999999997</v>
      </c>
      <c r="Q101" s="345">
        <f t="shared" si="45"/>
        <v>0</v>
      </c>
      <c r="R101" s="345">
        <f t="shared" si="46"/>
        <v>613.601</v>
      </c>
    </row>
    <row r="102" spans="1:18" s="39" customFormat="1" ht="63" customHeight="1" x14ac:dyDescent="0.25">
      <c r="A102" s="483"/>
      <c r="B102" s="62" t="s">
        <v>416</v>
      </c>
      <c r="C102" s="345">
        <v>125.64100000000001</v>
      </c>
      <c r="D102" s="345">
        <v>1124.48297</v>
      </c>
      <c r="E102" s="345"/>
      <c r="F102" s="346">
        <f t="shared" si="42"/>
        <v>1250.1239700000001</v>
      </c>
      <c r="G102" s="366">
        <v>0</v>
      </c>
      <c r="H102" s="366">
        <v>0</v>
      </c>
      <c r="I102" s="345">
        <v>0</v>
      </c>
      <c r="J102" s="366">
        <v>0</v>
      </c>
      <c r="K102" s="366">
        <v>0</v>
      </c>
      <c r="L102" s="366">
        <v>0</v>
      </c>
      <c r="M102" s="345">
        <v>0</v>
      </c>
      <c r="N102" s="366">
        <v>0</v>
      </c>
      <c r="O102" s="345">
        <f t="shared" si="43"/>
        <v>125.64100000000001</v>
      </c>
      <c r="P102" s="345">
        <f t="shared" si="44"/>
        <v>1124.48297</v>
      </c>
      <c r="Q102" s="345">
        <f t="shared" si="45"/>
        <v>0</v>
      </c>
      <c r="R102" s="345">
        <f t="shared" si="46"/>
        <v>1250.1239700000001</v>
      </c>
    </row>
    <row r="103" spans="1:18" s="39" customFormat="1" ht="31.5" x14ac:dyDescent="0.25">
      <c r="A103" s="484"/>
      <c r="B103" s="62" t="s">
        <v>96</v>
      </c>
      <c r="C103" s="345">
        <v>0</v>
      </c>
      <c r="D103" s="345">
        <v>0</v>
      </c>
      <c r="E103" s="345">
        <v>0</v>
      </c>
      <c r="F103" s="346">
        <f t="shared" si="42"/>
        <v>0</v>
      </c>
      <c r="G103" s="345">
        <v>265.19799999999998</v>
      </c>
      <c r="H103" s="345">
        <v>2386.7849999999999</v>
      </c>
      <c r="I103" s="345"/>
      <c r="J103" s="345">
        <f>G103+H103</f>
        <v>2651.9829999999997</v>
      </c>
      <c r="K103" s="345">
        <v>268.50200000000001</v>
      </c>
      <c r="L103" s="345">
        <v>2416.5169999999998</v>
      </c>
      <c r="M103" s="345">
        <f>I103</f>
        <v>0</v>
      </c>
      <c r="N103" s="345">
        <f>K103+L103</f>
        <v>2685.0189999999998</v>
      </c>
      <c r="O103" s="345">
        <f t="shared" si="43"/>
        <v>533.70000000000005</v>
      </c>
      <c r="P103" s="345">
        <f t="shared" si="44"/>
        <v>4803.3019999999997</v>
      </c>
      <c r="Q103" s="345">
        <f t="shared" si="45"/>
        <v>0</v>
      </c>
      <c r="R103" s="345">
        <f t="shared" si="46"/>
        <v>5337.0019999999995</v>
      </c>
    </row>
    <row r="104" spans="1:18" s="39" customFormat="1" ht="82.5" customHeight="1" x14ac:dyDescent="0.25">
      <c r="A104" s="482" t="s">
        <v>79</v>
      </c>
      <c r="B104" s="62" t="s">
        <v>412</v>
      </c>
      <c r="C104" s="326">
        <v>123.7024</v>
      </c>
      <c r="D104" s="345">
        <v>1107.1364799999999</v>
      </c>
      <c r="E104" s="345">
        <v>0</v>
      </c>
      <c r="F104" s="346">
        <f t="shared" si="42"/>
        <v>1230.8388799999998</v>
      </c>
      <c r="G104" s="366">
        <v>0</v>
      </c>
      <c r="H104" s="366">
        <v>0</v>
      </c>
      <c r="I104" s="345">
        <v>0</v>
      </c>
      <c r="J104" s="366">
        <v>0</v>
      </c>
      <c r="K104" s="366">
        <v>0</v>
      </c>
      <c r="L104" s="366">
        <v>0</v>
      </c>
      <c r="M104" s="345">
        <v>0</v>
      </c>
      <c r="N104" s="366">
        <v>0</v>
      </c>
      <c r="O104" s="345">
        <f t="shared" si="43"/>
        <v>123.7024</v>
      </c>
      <c r="P104" s="345">
        <f t="shared" si="44"/>
        <v>1107.1364799999999</v>
      </c>
      <c r="Q104" s="345">
        <f t="shared" si="45"/>
        <v>0</v>
      </c>
      <c r="R104" s="345">
        <f t="shared" si="46"/>
        <v>1230.8388799999998</v>
      </c>
    </row>
    <row r="105" spans="1:18" s="39" customFormat="1" ht="59.25" customHeight="1" x14ac:dyDescent="0.25">
      <c r="A105" s="483"/>
      <c r="B105" s="62" t="s">
        <v>355</v>
      </c>
      <c r="C105" s="345">
        <v>72.531559999999999</v>
      </c>
      <c r="D105" s="345">
        <v>648.83371999999997</v>
      </c>
      <c r="E105" s="345">
        <v>0</v>
      </c>
      <c r="F105" s="346">
        <f t="shared" si="42"/>
        <v>721.36527999999998</v>
      </c>
      <c r="G105" s="366">
        <v>0</v>
      </c>
      <c r="H105" s="366">
        <v>0</v>
      </c>
      <c r="I105" s="345">
        <v>0</v>
      </c>
      <c r="J105" s="366">
        <v>0</v>
      </c>
      <c r="K105" s="366">
        <v>0</v>
      </c>
      <c r="L105" s="366">
        <v>0</v>
      </c>
      <c r="M105" s="345">
        <v>0</v>
      </c>
      <c r="N105" s="366">
        <v>0</v>
      </c>
      <c r="O105" s="345">
        <f t="shared" si="43"/>
        <v>72.531559999999999</v>
      </c>
      <c r="P105" s="345">
        <f t="shared" si="44"/>
        <v>648.83371999999997</v>
      </c>
      <c r="Q105" s="345">
        <f t="shared" si="45"/>
        <v>0</v>
      </c>
      <c r="R105" s="345">
        <f t="shared" si="46"/>
        <v>721.36527999999998</v>
      </c>
    </row>
    <row r="106" spans="1:18" s="39" customFormat="1" ht="47.25" x14ac:dyDescent="0.25">
      <c r="A106" s="483"/>
      <c r="B106" s="329" t="s">
        <v>207</v>
      </c>
      <c r="C106" s="345">
        <v>452.77778000000001</v>
      </c>
      <c r="D106" s="345">
        <v>3893.88888</v>
      </c>
      <c r="E106" s="345">
        <v>0</v>
      </c>
      <c r="F106" s="346">
        <f t="shared" si="42"/>
        <v>4346.6666599999999</v>
      </c>
      <c r="G106" s="366">
        <v>0</v>
      </c>
      <c r="H106" s="366">
        <v>0</v>
      </c>
      <c r="I106" s="345">
        <v>0</v>
      </c>
      <c r="J106" s="366">
        <v>0</v>
      </c>
      <c r="K106" s="366">
        <v>0</v>
      </c>
      <c r="L106" s="366">
        <v>0</v>
      </c>
      <c r="M106" s="345">
        <v>0</v>
      </c>
      <c r="N106" s="366">
        <v>0</v>
      </c>
      <c r="O106" s="345">
        <f t="shared" si="43"/>
        <v>452.77778000000001</v>
      </c>
      <c r="P106" s="345">
        <f t="shared" si="44"/>
        <v>3893.88888</v>
      </c>
      <c r="Q106" s="345">
        <f t="shared" si="45"/>
        <v>0</v>
      </c>
      <c r="R106" s="345">
        <f t="shared" si="46"/>
        <v>4346.6666599999999</v>
      </c>
    </row>
    <row r="107" spans="1:18" s="39" customFormat="1" ht="31.5" x14ac:dyDescent="0.25">
      <c r="A107" s="483"/>
      <c r="B107" s="62" t="s">
        <v>97</v>
      </c>
      <c r="C107" s="345">
        <v>1955.93075</v>
      </c>
      <c r="D107" s="367">
        <v>15256.25981</v>
      </c>
      <c r="E107" s="345">
        <v>0</v>
      </c>
      <c r="F107" s="345">
        <f t="shared" si="42"/>
        <v>17212.190559999999</v>
      </c>
      <c r="G107" s="366">
        <v>0</v>
      </c>
      <c r="H107" s="366">
        <v>0</v>
      </c>
      <c r="I107" s="345">
        <v>0</v>
      </c>
      <c r="J107" s="366">
        <v>0</v>
      </c>
      <c r="K107" s="366">
        <v>0</v>
      </c>
      <c r="L107" s="366">
        <v>0</v>
      </c>
      <c r="M107" s="345">
        <v>0</v>
      </c>
      <c r="N107" s="366">
        <v>0</v>
      </c>
      <c r="O107" s="345">
        <f t="shared" si="43"/>
        <v>1955.93075</v>
      </c>
      <c r="P107" s="345">
        <f t="shared" si="44"/>
        <v>15256.25981</v>
      </c>
      <c r="Q107" s="345">
        <f t="shared" si="45"/>
        <v>0</v>
      </c>
      <c r="R107" s="345">
        <f t="shared" si="46"/>
        <v>17212.190559999999</v>
      </c>
    </row>
    <row r="108" spans="1:18" s="39" customFormat="1" ht="130.5" customHeight="1" x14ac:dyDescent="0.25">
      <c r="A108" s="483"/>
      <c r="B108" s="62" t="s">
        <v>417</v>
      </c>
      <c r="C108" s="345">
        <v>150.52000000000001</v>
      </c>
      <c r="D108" s="345">
        <v>1347.14903</v>
      </c>
      <c r="E108" s="345">
        <v>0</v>
      </c>
      <c r="F108" s="345">
        <f t="shared" si="42"/>
        <v>1497.66903</v>
      </c>
      <c r="G108" s="366">
        <v>0</v>
      </c>
      <c r="H108" s="366">
        <v>0</v>
      </c>
      <c r="I108" s="345">
        <v>0</v>
      </c>
      <c r="J108" s="366">
        <v>0</v>
      </c>
      <c r="K108" s="366">
        <v>0</v>
      </c>
      <c r="L108" s="366">
        <v>0</v>
      </c>
      <c r="M108" s="345">
        <v>0</v>
      </c>
      <c r="N108" s="366">
        <v>0</v>
      </c>
      <c r="O108" s="345">
        <f t="shared" si="43"/>
        <v>150.52000000000001</v>
      </c>
      <c r="P108" s="345">
        <f t="shared" si="44"/>
        <v>1347.14903</v>
      </c>
      <c r="Q108" s="345">
        <f t="shared" si="45"/>
        <v>0</v>
      </c>
      <c r="R108" s="345">
        <f t="shared" si="46"/>
        <v>1497.66903</v>
      </c>
    </row>
    <row r="109" spans="1:18" s="39" customFormat="1" ht="42" customHeight="1" x14ac:dyDescent="0.25">
      <c r="A109" s="484"/>
      <c r="B109" s="62" t="s">
        <v>96</v>
      </c>
      <c r="C109" s="345">
        <v>0</v>
      </c>
      <c r="D109" s="345">
        <v>0</v>
      </c>
      <c r="E109" s="345">
        <v>0</v>
      </c>
      <c r="F109" s="346">
        <f t="shared" si="42"/>
        <v>0</v>
      </c>
      <c r="G109" s="326">
        <v>2531.4380000000001</v>
      </c>
      <c r="H109" s="326">
        <v>22782.941999999999</v>
      </c>
      <c r="I109" s="326">
        <f>E104+E105</f>
        <v>0</v>
      </c>
      <c r="J109" s="326">
        <f>G109+H109</f>
        <v>25314.379999999997</v>
      </c>
      <c r="K109" s="326">
        <v>2562.973</v>
      </c>
      <c r="L109" s="326">
        <v>23066.757000000001</v>
      </c>
      <c r="M109" s="326">
        <f>I109</f>
        <v>0</v>
      </c>
      <c r="N109" s="326">
        <f>K109+L109</f>
        <v>25629.730000000003</v>
      </c>
      <c r="O109" s="345">
        <f t="shared" si="43"/>
        <v>5094.4110000000001</v>
      </c>
      <c r="P109" s="345">
        <f t="shared" si="44"/>
        <v>45849.699000000001</v>
      </c>
      <c r="Q109" s="345">
        <f t="shared" si="45"/>
        <v>0</v>
      </c>
      <c r="R109" s="345">
        <f t="shared" si="46"/>
        <v>50944.11</v>
      </c>
    </row>
    <row r="110" spans="1:18" ht="23.25" customHeight="1" thickBot="1" x14ac:dyDescent="0.3">
      <c r="A110" s="602" t="s">
        <v>35</v>
      </c>
      <c r="B110" s="603"/>
      <c r="C110" s="325">
        <f>SUM(C76:C109)</f>
        <v>9556.1731280000004</v>
      </c>
      <c r="D110" s="325">
        <f t="shared" ref="D110:Q110" si="49">SUM(D76:D109)</f>
        <v>77801.817912000013</v>
      </c>
      <c r="E110" s="325">
        <f t="shared" si="49"/>
        <v>0</v>
      </c>
      <c r="F110" s="325">
        <f t="shared" si="49"/>
        <v>87357.991040000008</v>
      </c>
      <c r="G110" s="325">
        <f t="shared" si="49"/>
        <v>8036.3119999999999</v>
      </c>
      <c r="H110" s="325">
        <f t="shared" si="49"/>
        <v>72326.799999999988</v>
      </c>
      <c r="I110" s="325">
        <f t="shared" si="49"/>
        <v>0</v>
      </c>
      <c r="J110" s="325">
        <f t="shared" si="49"/>
        <v>80363.111999999994</v>
      </c>
      <c r="K110" s="325">
        <f t="shared" si="49"/>
        <v>8095.7390000000005</v>
      </c>
      <c r="L110" s="325">
        <f t="shared" si="49"/>
        <v>72861.662000000011</v>
      </c>
      <c r="M110" s="325">
        <f t="shared" si="49"/>
        <v>0</v>
      </c>
      <c r="N110" s="325">
        <f t="shared" si="49"/>
        <v>80957.401000000013</v>
      </c>
      <c r="O110" s="325">
        <f>SUM(O76:O109)</f>
        <v>25688.224128000002</v>
      </c>
      <c r="P110" s="325">
        <f>SUM(P76:P109)</f>
        <v>222990.27991199997</v>
      </c>
      <c r="Q110" s="325">
        <f t="shared" si="49"/>
        <v>0</v>
      </c>
      <c r="R110" s="325">
        <f>SUM(R76:R109)</f>
        <v>248678.50403999991</v>
      </c>
    </row>
    <row r="111" spans="1:18" ht="32.25" customHeight="1" x14ac:dyDescent="0.25">
      <c r="A111" s="616" t="s">
        <v>33</v>
      </c>
      <c r="B111" s="617"/>
      <c r="C111" s="617"/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8"/>
    </row>
    <row r="112" spans="1:18" ht="27" customHeight="1" thickBot="1" x14ac:dyDescent="0.3">
      <c r="A112" s="612" t="s">
        <v>56</v>
      </c>
      <c r="B112" s="613"/>
      <c r="C112" s="347">
        <f>C128</f>
        <v>2334.6955400000002</v>
      </c>
      <c r="D112" s="347">
        <f t="shared" ref="D112:Q112" si="50">D128</f>
        <v>3502.0643399999999</v>
      </c>
      <c r="E112" s="347">
        <f t="shared" si="50"/>
        <v>13868.678819999999</v>
      </c>
      <c r="F112" s="347">
        <f t="shared" si="50"/>
        <v>19705.438699999999</v>
      </c>
      <c r="G112" s="347">
        <f t="shared" si="50"/>
        <v>1914.3689999999999</v>
      </c>
      <c r="H112" s="347">
        <f t="shared" si="50"/>
        <v>2573.2449999999999</v>
      </c>
      <c r="I112" s="347">
        <f t="shared" si="50"/>
        <v>14656.075000000001</v>
      </c>
      <c r="J112" s="347">
        <f t="shared" si="50"/>
        <v>19143.688999999998</v>
      </c>
      <c r="K112" s="347">
        <f t="shared" si="50"/>
        <v>2242.1689999999999</v>
      </c>
      <c r="L112" s="347">
        <f t="shared" si="50"/>
        <v>4831.1769999999997</v>
      </c>
      <c r="M112" s="347">
        <f t="shared" si="50"/>
        <v>15348.339</v>
      </c>
      <c r="N112" s="347">
        <f t="shared" si="50"/>
        <v>22421.685000000005</v>
      </c>
      <c r="O112" s="347">
        <f t="shared" si="50"/>
        <v>6011.3556599999993</v>
      </c>
      <c r="P112" s="347">
        <f t="shared" si="50"/>
        <v>10800.143090000001</v>
      </c>
      <c r="Q112" s="347">
        <f t="shared" si="50"/>
        <v>43395.881419999998</v>
      </c>
      <c r="R112" s="347">
        <f>R128</f>
        <v>60207.380170000004</v>
      </c>
    </row>
    <row r="113" spans="1:18" ht="46.5" customHeight="1" x14ac:dyDescent="0.25">
      <c r="A113" s="614" t="s">
        <v>107</v>
      </c>
      <c r="B113" s="615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63"/>
      <c r="Q113" s="364"/>
      <c r="R113" s="365"/>
    </row>
    <row r="114" spans="1:18" s="39" customFormat="1" ht="98.25" customHeight="1" x14ac:dyDescent="0.25">
      <c r="A114" s="482" t="s">
        <v>81</v>
      </c>
      <c r="B114" s="62" t="s">
        <v>372</v>
      </c>
      <c r="C114" s="326">
        <v>731.13099999999997</v>
      </c>
      <c r="D114" s="326">
        <v>329.00900000000001</v>
      </c>
      <c r="E114" s="326">
        <v>6251.17</v>
      </c>
      <c r="F114" s="326">
        <f>SUM(C114:E114)</f>
        <v>7311.3099999999995</v>
      </c>
      <c r="G114" s="326">
        <v>0</v>
      </c>
      <c r="H114" s="326">
        <v>0</v>
      </c>
      <c r="I114" s="326">
        <v>0</v>
      </c>
      <c r="J114" s="326">
        <f>SUM(G114:I114)</f>
        <v>0</v>
      </c>
      <c r="K114" s="326">
        <v>0</v>
      </c>
      <c r="L114" s="326">
        <v>0</v>
      </c>
      <c r="M114" s="326">
        <v>0</v>
      </c>
      <c r="N114" s="326">
        <f>SUM(K114:M114)</f>
        <v>0</v>
      </c>
      <c r="O114" s="326">
        <f>C114+G114+K114</f>
        <v>731.13099999999997</v>
      </c>
      <c r="P114" s="326">
        <f t="shared" ref="P114:Q127" si="51">D114+H114+L114</f>
        <v>329.00900000000001</v>
      </c>
      <c r="Q114" s="326">
        <f t="shared" si="51"/>
        <v>6251.17</v>
      </c>
      <c r="R114" s="326">
        <f>SUM(O114:Q114)</f>
        <v>7311.3099999999995</v>
      </c>
    </row>
    <row r="115" spans="1:18" s="39" customFormat="1" ht="90" customHeight="1" x14ac:dyDescent="0.25">
      <c r="A115" s="483"/>
      <c r="B115" s="62" t="s">
        <v>369</v>
      </c>
      <c r="C115" s="326">
        <v>314.18720999999999</v>
      </c>
      <c r="D115" s="326">
        <v>141.38425000000001</v>
      </c>
      <c r="E115" s="326">
        <v>2686.3006599999999</v>
      </c>
      <c r="F115" s="326">
        <f>SUM(C115:E115)</f>
        <v>3141.87212</v>
      </c>
      <c r="G115" s="326">
        <v>0</v>
      </c>
      <c r="H115" s="326">
        <v>0</v>
      </c>
      <c r="I115" s="326">
        <v>0</v>
      </c>
      <c r="J115" s="326">
        <v>0</v>
      </c>
      <c r="K115" s="326">
        <v>0</v>
      </c>
      <c r="L115" s="326">
        <v>0</v>
      </c>
      <c r="M115" s="326">
        <v>0</v>
      </c>
      <c r="N115" s="326">
        <v>0</v>
      </c>
      <c r="O115" s="326">
        <f t="shared" ref="O115:O118" si="52">C115+G115+K115</f>
        <v>314.18720999999999</v>
      </c>
      <c r="P115" s="326">
        <f t="shared" ref="P115:P119" si="53">D115+H115+L115</f>
        <v>141.38425000000001</v>
      </c>
      <c r="Q115" s="326">
        <f t="shared" ref="Q115:Q119" si="54">E115+I115+M115</f>
        <v>2686.3006599999999</v>
      </c>
      <c r="R115" s="326">
        <f t="shared" ref="R115:R118" si="55">SUM(O115:Q115)</f>
        <v>3141.87212</v>
      </c>
    </row>
    <row r="116" spans="1:18" s="39" customFormat="1" ht="76.5" customHeight="1" x14ac:dyDescent="0.25">
      <c r="A116" s="483"/>
      <c r="B116" s="62" t="s">
        <v>370</v>
      </c>
      <c r="C116" s="326">
        <v>297.94711999999998</v>
      </c>
      <c r="D116" s="326">
        <v>2681.52403</v>
      </c>
      <c r="E116" s="326">
        <v>0</v>
      </c>
      <c r="F116" s="326">
        <f t="shared" ref="F116:F118" si="56">SUM(C116:E116)</f>
        <v>2979.4711499999999</v>
      </c>
      <c r="G116" s="326">
        <v>0</v>
      </c>
      <c r="H116" s="326">
        <v>0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f t="shared" si="52"/>
        <v>297.94711999999998</v>
      </c>
      <c r="P116" s="326">
        <f t="shared" si="53"/>
        <v>2681.52403</v>
      </c>
      <c r="Q116" s="326">
        <f t="shared" si="54"/>
        <v>0</v>
      </c>
      <c r="R116" s="326">
        <f t="shared" si="55"/>
        <v>2979.4711499999999</v>
      </c>
    </row>
    <row r="117" spans="1:18" s="39" customFormat="1" ht="76.5" customHeight="1" x14ac:dyDescent="0.25">
      <c r="A117" s="483"/>
      <c r="B117" s="62" t="s">
        <v>423</v>
      </c>
      <c r="C117" s="326">
        <v>462.94862999999998</v>
      </c>
      <c r="D117" s="326">
        <v>68.722700000000003</v>
      </c>
      <c r="E117" s="326">
        <v>155.55566999999999</v>
      </c>
      <c r="F117" s="326">
        <f t="shared" si="56"/>
        <v>687.22699999999998</v>
      </c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</row>
    <row r="118" spans="1:18" s="39" customFormat="1" ht="60.75" customHeight="1" x14ac:dyDescent="0.25">
      <c r="A118" s="483"/>
      <c r="B118" s="62" t="s">
        <v>371</v>
      </c>
      <c r="C118" s="326">
        <f>115.51469+3.31506</f>
        <v>118.82975</v>
      </c>
      <c r="D118" s="326">
        <f>51.98161+7.3668</f>
        <v>59.348410000000001</v>
      </c>
      <c r="E118" s="326">
        <f>987.6506+62.98614</f>
        <v>1050.6367400000001</v>
      </c>
      <c r="F118" s="326">
        <f t="shared" si="56"/>
        <v>1228.8149000000001</v>
      </c>
      <c r="G118" s="326">
        <v>0</v>
      </c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f t="shared" si="52"/>
        <v>118.82975</v>
      </c>
      <c r="P118" s="326">
        <f t="shared" si="53"/>
        <v>59.348410000000001</v>
      </c>
      <c r="Q118" s="326">
        <f t="shared" si="54"/>
        <v>1050.6367400000001</v>
      </c>
      <c r="R118" s="326">
        <f t="shared" si="55"/>
        <v>1228.8149000000001</v>
      </c>
    </row>
    <row r="119" spans="1:18" s="39" customFormat="1" ht="55.5" customHeight="1" x14ac:dyDescent="0.25">
      <c r="A119" s="484"/>
      <c r="B119" s="62" t="s">
        <v>108</v>
      </c>
      <c r="C119" s="326">
        <v>0</v>
      </c>
      <c r="D119" s="326">
        <v>0</v>
      </c>
      <c r="E119" s="326">
        <v>0</v>
      </c>
      <c r="F119" s="326">
        <f t="shared" ref="F119:F127" si="57">SUM(C119:E119)</f>
        <v>0</v>
      </c>
      <c r="G119" s="326">
        <v>1215.019</v>
      </c>
      <c r="H119" s="326">
        <v>2258.538</v>
      </c>
      <c r="I119" s="326">
        <v>8676.6329999999998</v>
      </c>
      <c r="J119" s="326">
        <f t="shared" ref="J119:J127" si="58">SUM(G119:I119)</f>
        <v>12150.189999999999</v>
      </c>
      <c r="K119" s="326">
        <v>1542.819</v>
      </c>
      <c r="L119" s="326">
        <v>4516.47</v>
      </c>
      <c r="M119" s="326">
        <v>9368.8970000000008</v>
      </c>
      <c r="N119" s="326">
        <f t="shared" ref="N119:N127" si="59">SUM(K119:M119)</f>
        <v>15428.186000000002</v>
      </c>
      <c r="O119" s="326">
        <f t="shared" ref="O119:O127" si="60">C119+G119+K119</f>
        <v>2757.8379999999997</v>
      </c>
      <c r="P119" s="326">
        <f t="shared" si="53"/>
        <v>6775.0079999999998</v>
      </c>
      <c r="Q119" s="326">
        <f t="shared" si="54"/>
        <v>18045.53</v>
      </c>
      <c r="R119" s="326">
        <f t="shared" ref="R119:R127" si="61">SUM(O119:Q119)</f>
        <v>27578.375999999997</v>
      </c>
    </row>
    <row r="120" spans="1:18" s="39" customFormat="1" ht="55.5" customHeight="1" x14ac:dyDescent="0.25">
      <c r="A120" s="318"/>
      <c r="B120" s="62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</row>
    <row r="121" spans="1:18" s="39" customFormat="1" ht="90" customHeight="1" x14ac:dyDescent="0.25">
      <c r="A121" s="627" t="s">
        <v>72</v>
      </c>
      <c r="B121" s="329" t="s">
        <v>424</v>
      </c>
      <c r="C121" s="326">
        <v>4.36158</v>
      </c>
      <c r="D121" s="326">
        <v>9.6923999999999992</v>
      </c>
      <c r="E121" s="326">
        <v>82.870019999999997</v>
      </c>
      <c r="F121" s="326">
        <f t="shared" si="57"/>
        <v>96.923999999999992</v>
      </c>
      <c r="G121" s="326">
        <v>0</v>
      </c>
      <c r="H121" s="326">
        <v>0</v>
      </c>
      <c r="I121" s="326">
        <v>0</v>
      </c>
      <c r="J121" s="326">
        <f>SUM(G121:I121)</f>
        <v>0</v>
      </c>
      <c r="K121" s="326">
        <v>0</v>
      </c>
      <c r="L121" s="326">
        <v>0</v>
      </c>
      <c r="M121" s="326">
        <v>0</v>
      </c>
      <c r="N121" s="326">
        <f t="shared" si="59"/>
        <v>0</v>
      </c>
      <c r="O121" s="326">
        <f t="shared" si="60"/>
        <v>4.36158</v>
      </c>
      <c r="P121" s="326">
        <f t="shared" si="51"/>
        <v>9.6923999999999992</v>
      </c>
      <c r="Q121" s="326">
        <f t="shared" si="51"/>
        <v>82.870019999999997</v>
      </c>
      <c r="R121" s="326">
        <f t="shared" si="61"/>
        <v>96.923999999999992</v>
      </c>
    </row>
    <row r="122" spans="1:18" s="39" customFormat="1" ht="47.25" x14ac:dyDescent="0.25">
      <c r="A122" s="628"/>
      <c r="B122" s="329" t="s">
        <v>425</v>
      </c>
      <c r="C122" s="326">
        <v>16.92925</v>
      </c>
      <c r="D122" s="326">
        <v>37.620550000000001</v>
      </c>
      <c r="E122" s="326">
        <v>321.65573000000001</v>
      </c>
      <c r="F122" s="326">
        <f t="shared" si="57"/>
        <v>376.20553000000001</v>
      </c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spans="1:18" s="39" customFormat="1" ht="47.25" x14ac:dyDescent="0.25">
      <c r="A123" s="629"/>
      <c r="B123" s="329" t="s">
        <v>109</v>
      </c>
      <c r="C123" s="326">
        <v>0</v>
      </c>
      <c r="D123" s="326">
        <v>0</v>
      </c>
      <c r="E123" s="326">
        <v>0</v>
      </c>
      <c r="F123" s="326">
        <f t="shared" ref="F123" si="62">SUM(C123:E123)</f>
        <v>0</v>
      </c>
      <c r="G123" s="326">
        <v>166.64500000000001</v>
      </c>
      <c r="H123" s="326">
        <v>74.991</v>
      </c>
      <c r="I123" s="326">
        <v>1424.817</v>
      </c>
      <c r="J123" s="326">
        <f>SUM(G123:I123)</f>
        <v>1666.453</v>
      </c>
      <c r="K123" s="326">
        <v>166.64500000000001</v>
      </c>
      <c r="L123" s="326">
        <v>74.989999999999995</v>
      </c>
      <c r="M123" s="326">
        <v>1424.818</v>
      </c>
      <c r="N123" s="326">
        <f t="shared" ref="N123" si="63">SUM(K123:M123)</f>
        <v>1666.453</v>
      </c>
      <c r="O123" s="326">
        <f t="shared" ref="O123" si="64">C123+G123+K123</f>
        <v>333.29</v>
      </c>
      <c r="P123" s="326">
        <f t="shared" ref="P123" si="65">D123+H123+L123</f>
        <v>149.98099999999999</v>
      </c>
      <c r="Q123" s="326">
        <f t="shared" ref="Q123" si="66">E123+I123+M123</f>
        <v>2849.6350000000002</v>
      </c>
      <c r="R123" s="326">
        <f t="shared" ref="R123" si="67">SUM(O123:Q123)</f>
        <v>3332.9060000000004</v>
      </c>
    </row>
    <row r="124" spans="1:18" s="39" customFormat="1" ht="57.75" customHeight="1" x14ac:dyDescent="0.25">
      <c r="A124" s="66" t="s">
        <v>74</v>
      </c>
      <c r="B124" s="329" t="s">
        <v>294</v>
      </c>
      <c r="C124" s="326">
        <v>0</v>
      </c>
      <c r="D124" s="326">
        <v>0</v>
      </c>
      <c r="E124" s="326">
        <v>0</v>
      </c>
      <c r="F124" s="326">
        <f t="shared" si="57"/>
        <v>0</v>
      </c>
      <c r="G124" s="326">
        <v>246.13399999999999</v>
      </c>
      <c r="H124" s="326">
        <v>110.76</v>
      </c>
      <c r="I124" s="326">
        <v>2104.4450000000002</v>
      </c>
      <c r="J124" s="326">
        <f t="shared" si="58"/>
        <v>2461.3389999999999</v>
      </c>
      <c r="K124" s="326">
        <v>246.13399999999999</v>
      </c>
      <c r="L124" s="326">
        <v>110.76</v>
      </c>
      <c r="M124" s="326">
        <v>2104.4450000000002</v>
      </c>
      <c r="N124" s="326">
        <f t="shared" si="59"/>
        <v>2461.3389999999999</v>
      </c>
      <c r="O124" s="326">
        <f t="shared" si="60"/>
        <v>492.26799999999997</v>
      </c>
      <c r="P124" s="326">
        <f t="shared" si="51"/>
        <v>221.52</v>
      </c>
      <c r="Q124" s="326">
        <f t="shared" si="51"/>
        <v>4208.8900000000003</v>
      </c>
      <c r="R124" s="326">
        <f t="shared" si="61"/>
        <v>4922.6779999999999</v>
      </c>
    </row>
    <row r="125" spans="1:18" s="39" customFormat="1" ht="60.75" customHeight="1" x14ac:dyDescent="0.25">
      <c r="A125" s="482" t="s">
        <v>78</v>
      </c>
      <c r="B125" s="329" t="s">
        <v>368</v>
      </c>
      <c r="C125" s="326">
        <v>388.36099999999999</v>
      </c>
      <c r="D125" s="326">
        <v>174.76300000000001</v>
      </c>
      <c r="E125" s="326">
        <v>3320.49</v>
      </c>
      <c r="F125" s="326">
        <f t="shared" si="57"/>
        <v>3883.6139999999996</v>
      </c>
      <c r="G125" s="326">
        <v>0</v>
      </c>
      <c r="H125" s="326">
        <v>0</v>
      </c>
      <c r="I125" s="326">
        <v>0</v>
      </c>
      <c r="J125" s="326">
        <f t="shared" si="58"/>
        <v>0</v>
      </c>
      <c r="K125" s="326">
        <v>0</v>
      </c>
      <c r="L125" s="326">
        <v>0</v>
      </c>
      <c r="M125" s="326">
        <v>0</v>
      </c>
      <c r="N125" s="326">
        <f t="shared" si="59"/>
        <v>0</v>
      </c>
      <c r="O125" s="326">
        <f t="shared" si="60"/>
        <v>388.36099999999999</v>
      </c>
      <c r="P125" s="326">
        <f t="shared" si="51"/>
        <v>174.76300000000001</v>
      </c>
      <c r="Q125" s="326">
        <f t="shared" si="51"/>
        <v>3320.49</v>
      </c>
      <c r="R125" s="326">
        <f t="shared" si="61"/>
        <v>3883.6139999999996</v>
      </c>
    </row>
    <row r="126" spans="1:18" s="39" customFormat="1" ht="31.5" x14ac:dyDescent="0.25">
      <c r="A126" s="484"/>
      <c r="B126" s="329" t="s">
        <v>293</v>
      </c>
      <c r="C126" s="326">
        <v>0</v>
      </c>
      <c r="D126" s="326">
        <v>0</v>
      </c>
      <c r="E126" s="326">
        <v>0</v>
      </c>
      <c r="F126" s="326">
        <f t="shared" si="57"/>
        <v>0</v>
      </c>
      <c r="G126" s="326">
        <v>139.84</v>
      </c>
      <c r="H126" s="326">
        <v>62.927999999999997</v>
      </c>
      <c r="I126" s="326">
        <v>1195.633</v>
      </c>
      <c r="J126" s="326">
        <f t="shared" si="58"/>
        <v>1398.4010000000001</v>
      </c>
      <c r="K126" s="326">
        <v>139.84</v>
      </c>
      <c r="L126" s="326">
        <v>62.927999999999997</v>
      </c>
      <c r="M126" s="326">
        <v>1195.633</v>
      </c>
      <c r="N126" s="326">
        <f t="shared" si="59"/>
        <v>1398.4010000000001</v>
      </c>
      <c r="O126" s="326">
        <f t="shared" si="60"/>
        <v>279.68</v>
      </c>
      <c r="P126" s="326">
        <f t="shared" ref="P126" si="68">D126+H126+L126</f>
        <v>125.85599999999999</v>
      </c>
      <c r="Q126" s="326">
        <f t="shared" ref="Q126" si="69">E126+I126+M126</f>
        <v>2391.2660000000001</v>
      </c>
      <c r="R126" s="326">
        <f t="shared" si="61"/>
        <v>2796.8020000000001</v>
      </c>
    </row>
    <row r="127" spans="1:18" s="39" customFormat="1" ht="47.25" x14ac:dyDescent="0.25">
      <c r="A127" s="66" t="s">
        <v>79</v>
      </c>
      <c r="B127" s="329" t="s">
        <v>112</v>
      </c>
      <c r="C127" s="326">
        <v>0</v>
      </c>
      <c r="D127" s="326">
        <v>0</v>
      </c>
      <c r="E127" s="326">
        <v>0</v>
      </c>
      <c r="F127" s="326">
        <f t="shared" si="57"/>
        <v>0</v>
      </c>
      <c r="G127" s="326">
        <v>146.73099999999999</v>
      </c>
      <c r="H127" s="326">
        <v>66.028000000000006</v>
      </c>
      <c r="I127" s="326">
        <v>1254.547</v>
      </c>
      <c r="J127" s="326">
        <f t="shared" si="58"/>
        <v>1467.306</v>
      </c>
      <c r="K127" s="326">
        <v>146.73099999999999</v>
      </c>
      <c r="L127" s="326">
        <v>66.028999999999996</v>
      </c>
      <c r="M127" s="326">
        <v>1254.546</v>
      </c>
      <c r="N127" s="326">
        <f t="shared" si="59"/>
        <v>1467.306</v>
      </c>
      <c r="O127" s="326">
        <f t="shared" si="60"/>
        <v>293.46199999999999</v>
      </c>
      <c r="P127" s="326">
        <f t="shared" si="51"/>
        <v>132.05700000000002</v>
      </c>
      <c r="Q127" s="326">
        <f t="shared" si="51"/>
        <v>2509.0929999999998</v>
      </c>
      <c r="R127" s="326">
        <f t="shared" si="61"/>
        <v>2934.6120000000001</v>
      </c>
    </row>
    <row r="128" spans="1:18" ht="16.5" thickBot="1" x14ac:dyDescent="0.3">
      <c r="A128" s="602" t="s">
        <v>35</v>
      </c>
      <c r="B128" s="603"/>
      <c r="C128" s="325">
        <f t="shared" ref="C128:R128" si="70">SUM(C114:C127)</f>
        <v>2334.6955400000002</v>
      </c>
      <c r="D128" s="325">
        <f t="shared" si="70"/>
        <v>3502.0643399999999</v>
      </c>
      <c r="E128" s="325">
        <f t="shared" si="70"/>
        <v>13868.678819999999</v>
      </c>
      <c r="F128" s="325">
        <f t="shared" si="70"/>
        <v>19705.438699999999</v>
      </c>
      <c r="G128" s="325">
        <f t="shared" si="70"/>
        <v>1914.3689999999999</v>
      </c>
      <c r="H128" s="325">
        <f t="shared" si="70"/>
        <v>2573.2449999999999</v>
      </c>
      <c r="I128" s="325">
        <f t="shared" si="70"/>
        <v>14656.075000000001</v>
      </c>
      <c r="J128" s="325">
        <f t="shared" si="70"/>
        <v>19143.688999999998</v>
      </c>
      <c r="K128" s="325">
        <f t="shared" si="70"/>
        <v>2242.1689999999999</v>
      </c>
      <c r="L128" s="325">
        <f t="shared" si="70"/>
        <v>4831.1769999999997</v>
      </c>
      <c r="M128" s="325">
        <f t="shared" si="70"/>
        <v>15348.339</v>
      </c>
      <c r="N128" s="325">
        <f t="shared" si="70"/>
        <v>22421.685000000005</v>
      </c>
      <c r="O128" s="325">
        <f t="shared" si="70"/>
        <v>6011.3556599999993</v>
      </c>
      <c r="P128" s="325">
        <f t="shared" si="70"/>
        <v>10800.143090000001</v>
      </c>
      <c r="Q128" s="325">
        <f t="shared" si="70"/>
        <v>43395.881419999998</v>
      </c>
      <c r="R128" s="325">
        <f t="shared" si="70"/>
        <v>60207.380170000004</v>
      </c>
    </row>
  </sheetData>
  <mergeCells count="63">
    <mergeCell ref="A121:A123"/>
    <mergeCell ref="A7:B7"/>
    <mergeCell ref="A8:R8"/>
    <mergeCell ref="A9:R9"/>
    <mergeCell ref="A10:B10"/>
    <mergeCell ref="A11:B11"/>
    <mergeCell ref="A48:R48"/>
    <mergeCell ref="A49:B49"/>
    <mergeCell ref="A50:B50"/>
    <mergeCell ref="A51:A52"/>
    <mergeCell ref="A53:B53"/>
    <mergeCell ref="A112:B112"/>
    <mergeCell ref="A113:B113"/>
    <mergeCell ref="A54:B54"/>
    <mergeCell ref="A55:A56"/>
    <mergeCell ref="A58:A59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128:B128"/>
    <mergeCell ref="A110:B110"/>
    <mergeCell ref="A94:A99"/>
    <mergeCell ref="A100:A103"/>
    <mergeCell ref="A72:R72"/>
    <mergeCell ref="A73:B73"/>
    <mergeCell ref="A74:B74"/>
    <mergeCell ref="A75:B75"/>
    <mergeCell ref="A76:A81"/>
    <mergeCell ref="A104:A109"/>
    <mergeCell ref="A82:A85"/>
    <mergeCell ref="A86:A89"/>
    <mergeCell ref="A90:A93"/>
    <mergeCell ref="A114:A119"/>
    <mergeCell ref="A125:A126"/>
    <mergeCell ref="A111:R111"/>
    <mergeCell ref="A60:B60"/>
    <mergeCell ref="A71:B71"/>
    <mergeCell ref="A61:B61"/>
    <mergeCell ref="A64:B64"/>
    <mergeCell ref="A65:B65"/>
    <mergeCell ref="A67:B67"/>
    <mergeCell ref="A68:B68"/>
    <mergeCell ref="B69:B70"/>
    <mergeCell ref="A12:A14"/>
    <mergeCell ref="A47:B47"/>
    <mergeCell ref="A17:A19"/>
    <mergeCell ref="A20:A22"/>
    <mergeCell ref="A23:A25"/>
    <mergeCell ref="A26:A28"/>
    <mergeCell ref="A29:A31"/>
    <mergeCell ref="A33:B33"/>
    <mergeCell ref="A34:B34"/>
    <mergeCell ref="A39:B39"/>
    <mergeCell ref="A40:B40"/>
    <mergeCell ref="A41:A42"/>
    <mergeCell ref="A43:A45"/>
  </mergeCells>
  <pageMargins left="0.31496062992125984" right="0.31496062992125984" top="0.35433070866141736" bottom="0.35433070866141736" header="0.31496062992125984" footer="0.31496062992125984"/>
  <pageSetup paperSize="9" scale="33" firstPageNumber="14" fitToHeight="4" orientation="landscape" useFirstPageNumber="1" r:id="rId1"/>
  <headerFooter>
    <oddHeader>&amp;C&amp;"Times New Roman,обычный"&amp;14&amp;P</oddHeader>
  </headerFooter>
  <rowBreaks count="4" manualBreakCount="4">
    <brk id="28" max="17" man="1"/>
    <brk id="53" max="17" man="1"/>
    <brk id="85" max="17" man="1"/>
    <brk id="12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view="pageBreakPreview" topLeftCell="E1" zoomScale="80" zoomScaleNormal="100" zoomScaleSheetLayoutView="80" workbookViewId="0">
      <selection activeCell="P3" sqref="P3:R3"/>
    </sheetView>
  </sheetViews>
  <sheetFormatPr defaultRowHeight="15" x14ac:dyDescent="0.25"/>
  <cols>
    <col min="1" max="1" width="15" style="1" customWidth="1"/>
    <col min="2" max="2" width="20.5703125" style="1" customWidth="1"/>
    <col min="3" max="3" width="19.42578125" style="1" customWidth="1"/>
    <col min="4" max="4" width="20" style="1" customWidth="1"/>
    <col min="5" max="5" width="15.85546875" style="1" customWidth="1"/>
    <col min="6" max="6" width="19.85546875" style="1" customWidth="1"/>
    <col min="7" max="7" width="19.5703125" style="1" customWidth="1"/>
    <col min="8" max="8" width="22.140625" style="1" customWidth="1"/>
    <col min="9" max="9" width="18.5703125" style="1" customWidth="1"/>
    <col min="10" max="10" width="20.42578125" style="1" customWidth="1"/>
    <col min="11" max="11" width="20.28515625" style="1" customWidth="1"/>
    <col min="12" max="12" width="20.85546875" style="1" customWidth="1"/>
    <col min="13" max="13" width="17.5703125" style="1" customWidth="1"/>
    <col min="14" max="14" width="26.140625" style="1" customWidth="1"/>
    <col min="15" max="15" width="18.7109375" style="1" customWidth="1"/>
    <col min="16" max="16" width="20.5703125" style="1" customWidth="1"/>
    <col min="17" max="17" width="18.7109375" style="1" customWidth="1"/>
    <col min="18" max="18" width="20.7109375" style="1" customWidth="1"/>
    <col min="19" max="19" width="20.28515625" style="1" customWidth="1"/>
    <col min="20" max="20" width="16.5703125" style="1" bestFit="1" customWidth="1"/>
    <col min="21" max="16384" width="9.140625" style="1"/>
  </cols>
  <sheetData>
    <row r="1" spans="1:20" ht="15" customHeight="1" x14ac:dyDescent="0.25">
      <c r="A1" s="399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  <c r="Q1" s="400"/>
      <c r="R1" s="400"/>
    </row>
    <row r="2" spans="1:20" ht="16.5" x14ac:dyDescent="0.25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400"/>
      <c r="Q2" s="400"/>
      <c r="R2" s="400"/>
    </row>
    <row r="3" spans="1:20" ht="90" customHeight="1" x14ac:dyDescent="0.25">
      <c r="A3" s="399"/>
      <c r="B3" s="399"/>
      <c r="C3" s="649" t="s">
        <v>219</v>
      </c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401"/>
      <c r="P3" s="661" t="s">
        <v>470</v>
      </c>
      <c r="Q3" s="661"/>
      <c r="R3" s="661"/>
      <c r="S3" s="391"/>
      <c r="T3" s="391"/>
    </row>
    <row r="4" spans="1:20" ht="27" customHeight="1" x14ac:dyDescent="0.25">
      <c r="A4" s="399"/>
      <c r="B4" s="399"/>
      <c r="C4" s="649" t="s">
        <v>40</v>
      </c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401"/>
      <c r="P4" s="400"/>
      <c r="Q4" s="400"/>
      <c r="R4" s="400"/>
      <c r="S4" s="391"/>
      <c r="T4" s="391"/>
    </row>
    <row r="5" spans="1:20" ht="16.5" x14ac:dyDescent="0.25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 t="s">
        <v>27</v>
      </c>
    </row>
    <row r="6" spans="1:20" ht="16.5" x14ac:dyDescent="0.25">
      <c r="A6" s="650" t="s">
        <v>55</v>
      </c>
      <c r="B6" s="650" t="s">
        <v>57</v>
      </c>
      <c r="C6" s="651" t="s">
        <v>44</v>
      </c>
      <c r="D6" s="651"/>
      <c r="E6" s="651"/>
      <c r="F6" s="651"/>
      <c r="G6" s="651" t="s">
        <v>45</v>
      </c>
      <c r="H6" s="651"/>
      <c r="I6" s="651"/>
      <c r="J6" s="651"/>
      <c r="K6" s="651" t="s">
        <v>46</v>
      </c>
      <c r="L6" s="651"/>
      <c r="M6" s="651"/>
      <c r="N6" s="651"/>
      <c r="O6" s="651" t="s">
        <v>49</v>
      </c>
      <c r="P6" s="651"/>
      <c r="Q6" s="651"/>
      <c r="R6" s="651"/>
    </row>
    <row r="7" spans="1:20" ht="53.25" customHeight="1" x14ac:dyDescent="0.25">
      <c r="A7" s="650"/>
      <c r="B7" s="650"/>
      <c r="C7" s="402" t="s">
        <v>47</v>
      </c>
      <c r="D7" s="402" t="s">
        <v>48</v>
      </c>
      <c r="E7" s="402" t="s">
        <v>106</v>
      </c>
      <c r="F7" s="403" t="s">
        <v>28</v>
      </c>
      <c r="G7" s="402" t="s">
        <v>47</v>
      </c>
      <c r="H7" s="402" t="s">
        <v>48</v>
      </c>
      <c r="I7" s="402" t="s">
        <v>106</v>
      </c>
      <c r="J7" s="403" t="s">
        <v>28</v>
      </c>
      <c r="K7" s="402" t="s">
        <v>47</v>
      </c>
      <c r="L7" s="402" t="s">
        <v>48</v>
      </c>
      <c r="M7" s="402" t="s">
        <v>106</v>
      </c>
      <c r="N7" s="403" t="s">
        <v>28</v>
      </c>
      <c r="O7" s="402" t="s">
        <v>47</v>
      </c>
      <c r="P7" s="402" t="s">
        <v>48</v>
      </c>
      <c r="Q7" s="402" t="s">
        <v>106</v>
      </c>
      <c r="R7" s="403" t="s">
        <v>28</v>
      </c>
    </row>
    <row r="8" spans="1:20" ht="17.25" x14ac:dyDescent="0.25">
      <c r="A8" s="652" t="s">
        <v>54</v>
      </c>
      <c r="B8" s="652"/>
      <c r="C8" s="404">
        <f>C34+C42+C56+C64+C63+C71+C83+C90+C94+C98+C53</f>
        <v>34531.94616</v>
      </c>
      <c r="D8" s="404">
        <f t="shared" ref="D8:F8" si="0">D34+D42+D56+D64+D63+D71+D83+D90+D94+D98+D53</f>
        <v>343048.86205</v>
      </c>
      <c r="E8" s="404">
        <f t="shared" si="0"/>
        <v>451.81589000000002</v>
      </c>
      <c r="F8" s="404">
        <f t="shared" si="0"/>
        <v>378032.6240999999</v>
      </c>
      <c r="G8" s="404">
        <f>G11+G66</f>
        <v>36428.825960000002</v>
      </c>
      <c r="H8" s="404">
        <f>H11+H66</f>
        <v>100132.26430000001</v>
      </c>
      <c r="I8" s="404">
        <f>I11+I66</f>
        <v>1673.8197</v>
      </c>
      <c r="J8" s="404">
        <f>J11+J66</f>
        <v>138234.90996000002</v>
      </c>
      <c r="K8" s="404">
        <f>K34+K42+K56+K64+K63+K71+K83+K90+K94+K98</f>
        <v>19156.46197</v>
      </c>
      <c r="L8" s="404">
        <f>L34+L42+L56+L64+L63+L71+L83+L90+L94+L98</f>
        <v>92251.329960000003</v>
      </c>
      <c r="M8" s="404">
        <f>M34+M42+M56+M64+M63+M71+M83+M90+M94+M98</f>
        <v>1881.4485299999999</v>
      </c>
      <c r="N8" s="404">
        <f>N34+N42+N56+N64+N63+N71+N83+N90+N94+N98</f>
        <v>113289.24046</v>
      </c>
      <c r="O8" s="404">
        <f>C8+G8+K8</f>
        <v>90117.234090000013</v>
      </c>
      <c r="P8" s="404">
        <f t="shared" ref="P8:Q8" si="1">D8+H8+L8</f>
        <v>535432.45631000004</v>
      </c>
      <c r="Q8" s="404">
        <f t="shared" si="1"/>
        <v>4007.0841199999995</v>
      </c>
      <c r="R8" s="404">
        <f>F8+J8+N8</f>
        <v>629556.77451999998</v>
      </c>
      <c r="S8" s="396"/>
    </row>
    <row r="9" spans="1:20" ht="15" customHeight="1" x14ac:dyDescent="0.25">
      <c r="A9" s="653" t="s">
        <v>37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</row>
    <row r="10" spans="1:20" ht="18.75" customHeight="1" thickBot="1" x14ac:dyDescent="0.3">
      <c r="A10" s="654" t="s">
        <v>39</v>
      </c>
      <c r="B10" s="654"/>
      <c r="C10" s="654"/>
      <c r="D10" s="654"/>
      <c r="E10" s="654"/>
      <c r="F10" s="654"/>
      <c r="G10" s="654"/>
      <c r="H10" s="654"/>
      <c r="I10" s="654"/>
      <c r="J10" s="654"/>
      <c r="K10" s="654"/>
      <c r="L10" s="654"/>
      <c r="M10" s="654"/>
      <c r="N10" s="654"/>
      <c r="O10" s="654"/>
      <c r="P10" s="654"/>
      <c r="Q10" s="654"/>
      <c r="R10" s="654"/>
    </row>
    <row r="11" spans="1:20" ht="41.25" customHeight="1" thickBot="1" x14ac:dyDescent="0.3">
      <c r="A11" s="655" t="s">
        <v>56</v>
      </c>
      <c r="B11" s="656"/>
      <c r="C11" s="405">
        <f>C34+C56+C42+C64+C53</f>
        <v>18064.541519999999</v>
      </c>
      <c r="D11" s="405">
        <f>D34+D56+D42+D64+D53</f>
        <v>17673.72752</v>
      </c>
      <c r="E11" s="405">
        <f>E34+E56+E42+E64</f>
        <v>0</v>
      </c>
      <c r="F11" s="405">
        <f>F34+F56+F42+F64+F53</f>
        <v>35738.269039999999</v>
      </c>
      <c r="G11" s="405">
        <f>G34+G42+G56+G64+G63+G53</f>
        <v>19014.034800000001</v>
      </c>
      <c r="H11" s="405">
        <f t="shared" ref="H11:R11" si="2">H34+H42+H56+H64+H63+H53</f>
        <v>19014.034800000001</v>
      </c>
      <c r="I11" s="405">
        <f t="shared" si="2"/>
        <v>0</v>
      </c>
      <c r="J11" s="405">
        <f t="shared" si="2"/>
        <v>38028.069600000003</v>
      </c>
      <c r="K11" s="405">
        <f t="shared" si="2"/>
        <v>11309.901</v>
      </c>
      <c r="L11" s="405">
        <f t="shared" si="2"/>
        <v>17536.337680000001</v>
      </c>
      <c r="M11" s="405">
        <f t="shared" si="2"/>
        <v>0</v>
      </c>
      <c r="N11" s="405">
        <f t="shared" si="2"/>
        <v>28846.238679999999</v>
      </c>
      <c r="O11" s="405">
        <f t="shared" si="2"/>
        <v>48388.477319999998</v>
      </c>
      <c r="P11" s="405">
        <f t="shared" si="2"/>
        <v>54224.1</v>
      </c>
      <c r="Q11" s="405">
        <f t="shared" si="2"/>
        <v>0</v>
      </c>
      <c r="R11" s="405">
        <f t="shared" si="2"/>
        <v>102612.57732</v>
      </c>
      <c r="S11" s="396">
        <f>F11-C11-D11</f>
        <v>0</v>
      </c>
    </row>
    <row r="12" spans="1:20" ht="171" customHeight="1" x14ac:dyDescent="0.25">
      <c r="A12" s="657" t="s">
        <v>466</v>
      </c>
      <c r="B12" s="657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7"/>
      <c r="R12" s="407"/>
    </row>
    <row r="13" spans="1:20" ht="132" customHeight="1" x14ac:dyDescent="0.25">
      <c r="A13" s="648" t="s">
        <v>81</v>
      </c>
      <c r="B13" s="419" t="s">
        <v>459</v>
      </c>
      <c r="C13" s="409">
        <v>0</v>
      </c>
      <c r="D13" s="409">
        <v>0</v>
      </c>
      <c r="E13" s="409">
        <v>0</v>
      </c>
      <c r="F13" s="409">
        <f>C13+D13</f>
        <v>0</v>
      </c>
      <c r="G13" s="409">
        <v>1964.961</v>
      </c>
      <c r="H13" s="409">
        <v>1964.961</v>
      </c>
      <c r="I13" s="409">
        <v>0</v>
      </c>
      <c r="J13" s="409">
        <f>G13+H13</f>
        <v>3929.922</v>
      </c>
      <c r="K13" s="409">
        <v>0</v>
      </c>
      <c r="L13" s="409">
        <v>0</v>
      </c>
      <c r="M13" s="409">
        <v>0</v>
      </c>
      <c r="N13" s="409">
        <v>0</v>
      </c>
      <c r="O13" s="409">
        <f t="shared" ref="O13:R26" si="3">C13+G13+K13</f>
        <v>1964.961</v>
      </c>
      <c r="P13" s="409">
        <f t="shared" si="3"/>
        <v>1964.961</v>
      </c>
      <c r="Q13" s="409">
        <v>0</v>
      </c>
      <c r="R13" s="409">
        <f>F13+J13+N13</f>
        <v>3929.922</v>
      </c>
    </row>
    <row r="14" spans="1:20" ht="132" x14ac:dyDescent="0.25">
      <c r="A14" s="648"/>
      <c r="B14" s="408" t="s">
        <v>374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1598.8779999999999</v>
      </c>
      <c r="L14" s="409">
        <v>1598.8779999999999</v>
      </c>
      <c r="M14" s="409">
        <v>0</v>
      </c>
      <c r="N14" s="409">
        <f t="shared" ref="N14:N30" si="4">K14+L14</f>
        <v>3197.7559999999999</v>
      </c>
      <c r="O14" s="409">
        <f t="shared" si="3"/>
        <v>1598.8779999999999</v>
      </c>
      <c r="P14" s="409">
        <f t="shared" si="3"/>
        <v>1598.8779999999999</v>
      </c>
      <c r="Q14" s="409">
        <v>0</v>
      </c>
      <c r="R14" s="409">
        <f>F14+J14+N14</f>
        <v>3197.7559999999999</v>
      </c>
    </row>
    <row r="15" spans="1:20" ht="84.75" hidden="1" customHeight="1" x14ac:dyDescent="0.25">
      <c r="A15" s="411" t="s">
        <v>366</v>
      </c>
      <c r="B15" s="412" t="s">
        <v>375</v>
      </c>
      <c r="C15" s="410">
        <v>0</v>
      </c>
      <c r="D15" s="410">
        <v>0</v>
      </c>
      <c r="E15" s="410">
        <v>0</v>
      </c>
      <c r="F15" s="410">
        <f>SUM(C15:E15)</f>
        <v>0</v>
      </c>
      <c r="G15" s="410"/>
      <c r="H15" s="410"/>
      <c r="I15" s="410">
        <v>0</v>
      </c>
      <c r="J15" s="410">
        <f>G15+H15+I15</f>
        <v>0</v>
      </c>
      <c r="K15" s="410">
        <v>0</v>
      </c>
      <c r="L15" s="410">
        <v>0</v>
      </c>
      <c r="M15" s="410">
        <v>0</v>
      </c>
      <c r="N15" s="410">
        <f>K15+L15+M15</f>
        <v>0</v>
      </c>
      <c r="O15" s="410">
        <f t="shared" si="3"/>
        <v>0</v>
      </c>
      <c r="P15" s="410">
        <f t="shared" si="3"/>
        <v>0</v>
      </c>
      <c r="Q15" s="410">
        <f t="shared" si="3"/>
        <v>0</v>
      </c>
      <c r="R15" s="410">
        <f t="shared" si="3"/>
        <v>0</v>
      </c>
    </row>
    <row r="16" spans="1:20" ht="74.25" hidden="1" customHeight="1" x14ac:dyDescent="0.25">
      <c r="A16" s="411" t="s">
        <v>367</v>
      </c>
      <c r="B16" s="412" t="s">
        <v>390</v>
      </c>
      <c r="C16" s="409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/>
      <c r="L16" s="409"/>
      <c r="M16" s="409">
        <v>0</v>
      </c>
      <c r="N16" s="409">
        <f>K16+L16+M16</f>
        <v>0</v>
      </c>
      <c r="O16" s="409">
        <f t="shared" si="3"/>
        <v>0</v>
      </c>
      <c r="P16" s="409">
        <f t="shared" si="3"/>
        <v>0</v>
      </c>
      <c r="Q16" s="409">
        <f t="shared" si="3"/>
        <v>0</v>
      </c>
      <c r="R16" s="409">
        <f t="shared" si="3"/>
        <v>0</v>
      </c>
    </row>
    <row r="17" spans="1:19" ht="108.75" customHeight="1" x14ac:dyDescent="0.25">
      <c r="A17" s="648" t="s">
        <v>70</v>
      </c>
      <c r="B17" s="408" t="s">
        <v>331</v>
      </c>
      <c r="C17" s="409">
        <v>280.41913</v>
      </c>
      <c r="D17" s="409">
        <v>280.41913</v>
      </c>
      <c r="E17" s="409">
        <v>0</v>
      </c>
      <c r="F17" s="409">
        <f>C17+D17</f>
        <v>560.83825999999999</v>
      </c>
      <c r="G17" s="409"/>
      <c r="H17" s="409"/>
      <c r="I17" s="409">
        <v>0</v>
      </c>
      <c r="J17" s="409">
        <f>G17+H17</f>
        <v>0</v>
      </c>
      <c r="K17" s="409"/>
      <c r="L17" s="409"/>
      <c r="M17" s="409"/>
      <c r="N17" s="409"/>
      <c r="O17" s="409">
        <f t="shared" si="3"/>
        <v>280.41913</v>
      </c>
      <c r="P17" s="409">
        <f t="shared" si="3"/>
        <v>280.41913</v>
      </c>
      <c r="Q17" s="409">
        <f t="shared" si="3"/>
        <v>0</v>
      </c>
      <c r="R17" s="409">
        <f t="shared" si="3"/>
        <v>560.83825999999999</v>
      </c>
    </row>
    <row r="18" spans="1:19" ht="115.5" hidden="1" x14ac:dyDescent="0.25">
      <c r="A18" s="648"/>
      <c r="B18" s="408" t="s">
        <v>426</v>
      </c>
      <c r="C18" s="409">
        <v>0</v>
      </c>
      <c r="D18" s="409">
        <v>0</v>
      </c>
      <c r="E18" s="409">
        <v>0</v>
      </c>
      <c r="F18" s="409">
        <f t="shared" ref="F18:F31" si="5">C18+D18</f>
        <v>0</v>
      </c>
      <c r="G18" s="409">
        <v>0</v>
      </c>
      <c r="H18" s="409">
        <v>0</v>
      </c>
      <c r="I18" s="409">
        <v>0</v>
      </c>
      <c r="J18" s="409">
        <f>G18+H18</f>
        <v>0</v>
      </c>
      <c r="K18" s="409">
        <v>0</v>
      </c>
      <c r="L18" s="409">
        <v>0</v>
      </c>
      <c r="M18" s="409">
        <v>0</v>
      </c>
      <c r="N18" s="409">
        <f t="shared" si="4"/>
        <v>0</v>
      </c>
      <c r="O18" s="409">
        <f t="shared" si="3"/>
        <v>0</v>
      </c>
      <c r="P18" s="409">
        <f t="shared" si="3"/>
        <v>0</v>
      </c>
      <c r="Q18" s="409">
        <v>0</v>
      </c>
      <c r="R18" s="409">
        <f t="shared" si="3"/>
        <v>0</v>
      </c>
    </row>
    <row r="19" spans="1:19" ht="148.5" hidden="1" x14ac:dyDescent="0.25">
      <c r="A19" s="648"/>
      <c r="B19" s="408" t="s">
        <v>427</v>
      </c>
      <c r="C19" s="409">
        <v>0</v>
      </c>
      <c r="D19" s="409">
        <v>0</v>
      </c>
      <c r="E19" s="409">
        <v>0</v>
      </c>
      <c r="F19" s="409">
        <f t="shared" si="5"/>
        <v>0</v>
      </c>
      <c r="G19" s="409">
        <v>0</v>
      </c>
      <c r="H19" s="409">
        <v>0</v>
      </c>
      <c r="I19" s="409">
        <v>0</v>
      </c>
      <c r="J19" s="409">
        <f>G19+H19</f>
        <v>0</v>
      </c>
      <c r="K19" s="409"/>
      <c r="L19" s="409"/>
      <c r="M19" s="409">
        <v>0</v>
      </c>
      <c r="N19" s="409">
        <f t="shared" si="4"/>
        <v>0</v>
      </c>
      <c r="O19" s="409">
        <f>C19+G19+K19</f>
        <v>0</v>
      </c>
      <c r="P19" s="409">
        <f>D19+H19+L19</f>
        <v>0</v>
      </c>
      <c r="Q19" s="409">
        <v>0</v>
      </c>
      <c r="R19" s="409">
        <f>F19+J19+N19</f>
        <v>0</v>
      </c>
    </row>
    <row r="20" spans="1:19" ht="87.75" customHeight="1" x14ac:dyDescent="0.25">
      <c r="A20" s="648" t="s">
        <v>72</v>
      </c>
      <c r="B20" s="408" t="s">
        <v>428</v>
      </c>
      <c r="C20" s="409">
        <v>280.72322000000003</v>
      </c>
      <c r="D20" s="409">
        <v>280.72322000000003</v>
      </c>
      <c r="E20" s="409">
        <v>0</v>
      </c>
      <c r="F20" s="409">
        <f t="shared" si="5"/>
        <v>561.44644000000005</v>
      </c>
      <c r="G20" s="409">
        <v>0</v>
      </c>
      <c r="H20" s="409">
        <v>0</v>
      </c>
      <c r="I20" s="409">
        <v>0</v>
      </c>
      <c r="J20" s="409">
        <f t="shared" ref="J20:J30" si="6">G20+H20</f>
        <v>0</v>
      </c>
      <c r="K20" s="409">
        <v>0</v>
      </c>
      <c r="L20" s="409">
        <v>0</v>
      </c>
      <c r="M20" s="409">
        <v>0</v>
      </c>
      <c r="N20" s="409">
        <f t="shared" si="4"/>
        <v>0</v>
      </c>
      <c r="O20" s="409">
        <f t="shared" si="3"/>
        <v>280.72322000000003</v>
      </c>
      <c r="P20" s="409">
        <f t="shared" si="3"/>
        <v>280.72322000000003</v>
      </c>
      <c r="Q20" s="409">
        <v>0</v>
      </c>
      <c r="R20" s="409">
        <f t="shared" si="3"/>
        <v>561.44644000000005</v>
      </c>
    </row>
    <row r="21" spans="1:19" ht="82.5" hidden="1" x14ac:dyDescent="0.25">
      <c r="A21" s="648"/>
      <c r="B21" s="408" t="s">
        <v>429</v>
      </c>
      <c r="C21" s="409">
        <v>0</v>
      </c>
      <c r="D21" s="409">
        <v>0</v>
      </c>
      <c r="E21" s="409">
        <v>0</v>
      </c>
      <c r="F21" s="409">
        <f t="shared" si="5"/>
        <v>0</v>
      </c>
      <c r="G21" s="409">
        <v>0</v>
      </c>
      <c r="H21" s="409">
        <v>0</v>
      </c>
      <c r="I21" s="409">
        <v>0</v>
      </c>
      <c r="J21" s="409">
        <f t="shared" si="6"/>
        <v>0</v>
      </c>
      <c r="K21" s="409">
        <v>0</v>
      </c>
      <c r="L21" s="409">
        <v>0</v>
      </c>
      <c r="M21" s="409">
        <v>0</v>
      </c>
      <c r="N21" s="409">
        <f t="shared" si="4"/>
        <v>0</v>
      </c>
      <c r="O21" s="409">
        <f t="shared" si="3"/>
        <v>0</v>
      </c>
      <c r="P21" s="409">
        <f t="shared" si="3"/>
        <v>0</v>
      </c>
      <c r="Q21" s="409">
        <v>0</v>
      </c>
      <c r="R21" s="409">
        <f t="shared" si="3"/>
        <v>0</v>
      </c>
    </row>
    <row r="22" spans="1:19" ht="82.5" hidden="1" x14ac:dyDescent="0.25">
      <c r="A22" s="648"/>
      <c r="B22" s="408" t="s">
        <v>430</v>
      </c>
      <c r="C22" s="409"/>
      <c r="D22" s="409"/>
      <c r="E22" s="409">
        <v>0</v>
      </c>
      <c r="F22" s="409">
        <f t="shared" si="5"/>
        <v>0</v>
      </c>
      <c r="G22" s="409"/>
      <c r="H22" s="409"/>
      <c r="I22" s="409">
        <v>0</v>
      </c>
      <c r="J22" s="409">
        <f t="shared" si="6"/>
        <v>0</v>
      </c>
      <c r="K22" s="409"/>
      <c r="L22" s="409"/>
      <c r="M22" s="409">
        <v>0</v>
      </c>
      <c r="N22" s="409">
        <f t="shared" si="4"/>
        <v>0</v>
      </c>
      <c r="O22" s="409">
        <f t="shared" si="3"/>
        <v>0</v>
      </c>
      <c r="P22" s="409">
        <f t="shared" si="3"/>
        <v>0</v>
      </c>
      <c r="Q22" s="409">
        <v>0</v>
      </c>
      <c r="R22" s="409">
        <f t="shared" si="3"/>
        <v>0</v>
      </c>
    </row>
    <row r="23" spans="1:19" ht="231.75" customHeight="1" x14ac:dyDescent="0.25">
      <c r="A23" s="658" t="s">
        <v>74</v>
      </c>
      <c r="B23" s="408" t="s">
        <v>462</v>
      </c>
      <c r="C23" s="409">
        <v>0</v>
      </c>
      <c r="D23" s="409">
        <v>0</v>
      </c>
      <c r="E23" s="409">
        <v>0</v>
      </c>
      <c r="F23" s="409">
        <f t="shared" si="5"/>
        <v>0</v>
      </c>
      <c r="G23" s="409">
        <f>394.224+401.456+395.008+393.951</f>
        <v>1584.6390000000001</v>
      </c>
      <c r="H23" s="409">
        <v>1584.6389999999999</v>
      </c>
      <c r="I23" s="409">
        <v>0</v>
      </c>
      <c r="J23" s="409">
        <f t="shared" si="6"/>
        <v>3169.2780000000002</v>
      </c>
      <c r="K23" s="409"/>
      <c r="L23" s="409"/>
      <c r="M23" s="409">
        <v>0</v>
      </c>
      <c r="N23" s="409">
        <f t="shared" si="4"/>
        <v>0</v>
      </c>
      <c r="O23" s="409">
        <f t="shared" si="3"/>
        <v>1584.6390000000001</v>
      </c>
      <c r="P23" s="409">
        <f t="shared" si="3"/>
        <v>1584.6389999999999</v>
      </c>
      <c r="Q23" s="409">
        <v>0</v>
      </c>
      <c r="R23" s="409">
        <f t="shared" si="3"/>
        <v>3169.2780000000002</v>
      </c>
    </row>
    <row r="24" spans="1:19" ht="115.5" customHeight="1" x14ac:dyDescent="0.25">
      <c r="A24" s="662"/>
      <c r="B24" s="408" t="s">
        <v>440</v>
      </c>
      <c r="C24" s="409"/>
      <c r="D24" s="409"/>
      <c r="E24" s="409"/>
      <c r="F24" s="409"/>
      <c r="G24" s="409"/>
      <c r="H24" s="409"/>
      <c r="I24" s="409"/>
      <c r="J24" s="409"/>
      <c r="K24" s="409">
        <v>377.58100000000002</v>
      </c>
      <c r="L24" s="409">
        <v>377.58100000000002</v>
      </c>
      <c r="M24" s="409">
        <v>0</v>
      </c>
      <c r="N24" s="409">
        <f>K24+L24</f>
        <v>755.16200000000003</v>
      </c>
      <c r="O24" s="409">
        <f>K24</f>
        <v>377.58100000000002</v>
      </c>
      <c r="P24" s="409">
        <f>L24</f>
        <v>377.58100000000002</v>
      </c>
      <c r="Q24" s="409">
        <v>0</v>
      </c>
      <c r="R24" s="409">
        <f>N24</f>
        <v>755.16200000000003</v>
      </c>
    </row>
    <row r="25" spans="1:19" ht="117.75" customHeight="1" x14ac:dyDescent="0.25">
      <c r="A25" s="658" t="s">
        <v>75</v>
      </c>
      <c r="B25" s="413" t="s">
        <v>460</v>
      </c>
      <c r="C25" s="410">
        <v>0</v>
      </c>
      <c r="D25" s="410">
        <v>0</v>
      </c>
      <c r="E25" s="410">
        <v>0</v>
      </c>
      <c r="F25" s="410">
        <f t="shared" si="5"/>
        <v>0</v>
      </c>
      <c r="G25" s="410">
        <v>633.67499999999995</v>
      </c>
      <c r="H25" s="410">
        <v>633.67499999999995</v>
      </c>
      <c r="I25" s="410">
        <v>0</v>
      </c>
      <c r="J25" s="410">
        <f t="shared" si="6"/>
        <v>1267.3499999999999</v>
      </c>
      <c r="K25" s="409">
        <v>0</v>
      </c>
      <c r="L25" s="409">
        <v>0</v>
      </c>
      <c r="M25" s="409">
        <v>0</v>
      </c>
      <c r="N25" s="409">
        <f t="shared" si="4"/>
        <v>0</v>
      </c>
      <c r="O25" s="409">
        <f t="shared" si="3"/>
        <v>633.67499999999995</v>
      </c>
      <c r="P25" s="409">
        <f t="shared" si="3"/>
        <v>633.67499999999995</v>
      </c>
      <c r="Q25" s="409">
        <v>0</v>
      </c>
      <c r="R25" s="409">
        <f t="shared" si="3"/>
        <v>1267.3499999999999</v>
      </c>
    </row>
    <row r="26" spans="1:19" ht="114.75" customHeight="1" x14ac:dyDescent="0.25">
      <c r="A26" s="659"/>
      <c r="B26" s="408" t="s">
        <v>444</v>
      </c>
      <c r="C26" s="409">
        <v>0</v>
      </c>
      <c r="D26" s="409">
        <v>0</v>
      </c>
      <c r="E26" s="409">
        <v>0</v>
      </c>
      <c r="F26" s="409">
        <f t="shared" si="5"/>
        <v>0</v>
      </c>
      <c r="G26" s="409">
        <v>0</v>
      </c>
      <c r="H26" s="409">
        <v>0</v>
      </c>
      <c r="I26" s="409">
        <v>0</v>
      </c>
      <c r="J26" s="409">
        <f t="shared" si="6"/>
        <v>0</v>
      </c>
      <c r="K26" s="409">
        <f>387.841+382.126</f>
        <v>769.96699999999998</v>
      </c>
      <c r="L26" s="409">
        <v>769.96699999999998</v>
      </c>
      <c r="M26" s="409">
        <v>0</v>
      </c>
      <c r="N26" s="409">
        <f t="shared" si="4"/>
        <v>1539.934</v>
      </c>
      <c r="O26" s="409">
        <f t="shared" si="3"/>
        <v>769.96699999999998</v>
      </c>
      <c r="P26" s="409">
        <f t="shared" si="3"/>
        <v>769.96699999999998</v>
      </c>
      <c r="Q26" s="409">
        <v>0</v>
      </c>
      <c r="R26" s="409">
        <f t="shared" si="3"/>
        <v>1539.934</v>
      </c>
    </row>
    <row r="27" spans="1:19" ht="108.75" customHeight="1" x14ac:dyDescent="0.25">
      <c r="A27" s="659"/>
      <c r="B27" s="408" t="s">
        <v>443</v>
      </c>
      <c r="C27" s="409">
        <v>0</v>
      </c>
      <c r="D27" s="409">
        <v>0</v>
      </c>
      <c r="E27" s="409">
        <v>0</v>
      </c>
      <c r="F27" s="409">
        <f t="shared" si="5"/>
        <v>0</v>
      </c>
      <c r="G27" s="409">
        <v>0</v>
      </c>
      <c r="H27" s="409">
        <v>0</v>
      </c>
      <c r="I27" s="409">
        <v>0</v>
      </c>
      <c r="J27" s="409">
        <f t="shared" si="6"/>
        <v>0</v>
      </c>
      <c r="K27" s="409">
        <v>379.71100000000001</v>
      </c>
      <c r="L27" s="409">
        <v>379.71100000000001</v>
      </c>
      <c r="M27" s="409">
        <v>0</v>
      </c>
      <c r="N27" s="409">
        <f t="shared" si="4"/>
        <v>759.42200000000003</v>
      </c>
      <c r="O27" s="409">
        <f t="shared" ref="O27:R29" si="7">C27+G27+K27</f>
        <v>379.71100000000001</v>
      </c>
      <c r="P27" s="409">
        <f t="shared" si="7"/>
        <v>379.71100000000001</v>
      </c>
      <c r="Q27" s="409">
        <v>0</v>
      </c>
      <c r="R27" s="409">
        <f t="shared" ref="R27:R28" si="8">F27+J27+N27</f>
        <v>759.42200000000003</v>
      </c>
    </row>
    <row r="28" spans="1:19" ht="108.75" customHeight="1" x14ac:dyDescent="0.25">
      <c r="A28" s="660"/>
      <c r="B28" s="408" t="s">
        <v>465</v>
      </c>
      <c r="C28" s="409"/>
      <c r="D28" s="409"/>
      <c r="E28" s="409"/>
      <c r="F28" s="409"/>
      <c r="G28" s="409">
        <v>2034.8634</v>
      </c>
      <c r="H28" s="409">
        <v>2034.8634</v>
      </c>
      <c r="I28" s="409"/>
      <c r="J28" s="409">
        <f t="shared" si="6"/>
        <v>4069.7267999999999</v>
      </c>
      <c r="K28" s="409"/>
      <c r="L28" s="409"/>
      <c r="M28" s="409"/>
      <c r="N28" s="409"/>
      <c r="O28" s="409">
        <f t="shared" si="7"/>
        <v>2034.8634</v>
      </c>
      <c r="P28" s="409">
        <f t="shared" si="7"/>
        <v>2034.8634</v>
      </c>
      <c r="Q28" s="409"/>
      <c r="R28" s="409">
        <f t="shared" si="8"/>
        <v>4069.7267999999999</v>
      </c>
    </row>
    <row r="29" spans="1:19" ht="187.5" customHeight="1" x14ac:dyDescent="0.25">
      <c r="A29" s="658" t="s">
        <v>78</v>
      </c>
      <c r="B29" s="413" t="s">
        <v>343</v>
      </c>
      <c r="C29" s="409">
        <v>281.98644999999999</v>
      </c>
      <c r="D29" s="409">
        <v>281.98644999999999</v>
      </c>
      <c r="E29" s="409">
        <v>0</v>
      </c>
      <c r="F29" s="409">
        <f t="shared" si="5"/>
        <v>563.97289999999998</v>
      </c>
      <c r="G29" s="409">
        <v>0</v>
      </c>
      <c r="H29" s="409">
        <v>0</v>
      </c>
      <c r="I29" s="409">
        <v>0</v>
      </c>
      <c r="J29" s="409">
        <f t="shared" si="6"/>
        <v>0</v>
      </c>
      <c r="K29" s="409">
        <v>0</v>
      </c>
      <c r="L29" s="409">
        <v>0</v>
      </c>
      <c r="M29" s="409">
        <v>0</v>
      </c>
      <c r="N29" s="409">
        <f t="shared" si="4"/>
        <v>0</v>
      </c>
      <c r="O29" s="409">
        <f t="shared" si="7"/>
        <v>281.98644999999999</v>
      </c>
      <c r="P29" s="409">
        <f t="shared" si="7"/>
        <v>281.98644999999999</v>
      </c>
      <c r="Q29" s="409">
        <v>0</v>
      </c>
      <c r="R29" s="409">
        <f t="shared" si="7"/>
        <v>563.97289999999998</v>
      </c>
    </row>
    <row r="30" spans="1:19" ht="131.25" customHeight="1" x14ac:dyDescent="0.25">
      <c r="A30" s="659"/>
      <c r="B30" s="408" t="s">
        <v>442</v>
      </c>
      <c r="C30" s="409">
        <v>0</v>
      </c>
      <c r="D30" s="409">
        <v>0</v>
      </c>
      <c r="E30" s="409">
        <v>0</v>
      </c>
      <c r="F30" s="409">
        <v>0</v>
      </c>
      <c r="G30" s="409">
        <v>0</v>
      </c>
      <c r="H30" s="409">
        <v>0</v>
      </c>
      <c r="I30" s="409">
        <v>0</v>
      </c>
      <c r="J30" s="409">
        <f t="shared" si="6"/>
        <v>0</v>
      </c>
      <c r="K30" s="409">
        <v>389.06400000000002</v>
      </c>
      <c r="L30" s="409">
        <v>389.06400000000002</v>
      </c>
      <c r="M30" s="409">
        <v>0</v>
      </c>
      <c r="N30" s="409">
        <f t="shared" si="4"/>
        <v>778.12800000000004</v>
      </c>
      <c r="O30" s="409">
        <f t="shared" ref="O30" si="9">C30+G30+K30</f>
        <v>389.06400000000002</v>
      </c>
      <c r="P30" s="409">
        <f t="shared" ref="P30" si="10">D30+H30+L30</f>
        <v>389.06400000000002</v>
      </c>
      <c r="Q30" s="409">
        <v>0</v>
      </c>
      <c r="R30" s="409">
        <f t="shared" ref="R30" si="11">F30+J30+N30</f>
        <v>778.12800000000004</v>
      </c>
    </row>
    <row r="31" spans="1:19" ht="132.75" customHeight="1" x14ac:dyDescent="0.25">
      <c r="A31" s="659"/>
      <c r="B31" s="408" t="s">
        <v>379</v>
      </c>
      <c r="C31" s="409">
        <v>281.87119999999999</v>
      </c>
      <c r="D31" s="409">
        <v>281.87119999999999</v>
      </c>
      <c r="E31" s="409">
        <v>0</v>
      </c>
      <c r="F31" s="409">
        <f t="shared" si="5"/>
        <v>563.74239999999998</v>
      </c>
      <c r="G31" s="409">
        <v>0</v>
      </c>
      <c r="H31" s="409">
        <v>0</v>
      </c>
      <c r="I31" s="409">
        <v>0</v>
      </c>
      <c r="J31" s="409">
        <f>G31+H31</f>
        <v>0</v>
      </c>
      <c r="K31" s="409">
        <v>0</v>
      </c>
      <c r="L31" s="409">
        <v>0</v>
      </c>
      <c r="M31" s="409">
        <v>0</v>
      </c>
      <c r="N31" s="409">
        <f>K31+L31</f>
        <v>0</v>
      </c>
      <c r="O31" s="409">
        <f t="shared" ref="O31:P33" si="12">C31+G31+K31</f>
        <v>281.87119999999999</v>
      </c>
      <c r="P31" s="409">
        <f t="shared" si="12"/>
        <v>281.87119999999999</v>
      </c>
      <c r="Q31" s="409">
        <v>0</v>
      </c>
      <c r="R31" s="409">
        <f>F31+J31+N31</f>
        <v>563.74239999999998</v>
      </c>
    </row>
    <row r="32" spans="1:19" ht="132.75" customHeight="1" x14ac:dyDescent="0.25">
      <c r="A32" s="684"/>
      <c r="B32" s="419" t="s">
        <v>464</v>
      </c>
      <c r="C32" s="420"/>
      <c r="D32" s="420"/>
      <c r="E32" s="420"/>
      <c r="F32" s="420"/>
      <c r="G32" s="420">
        <v>2034.8634</v>
      </c>
      <c r="H32" s="420">
        <v>2034.8634</v>
      </c>
      <c r="I32" s="420"/>
      <c r="J32" s="420">
        <f>G32+H32</f>
        <v>4069.7267999999999</v>
      </c>
      <c r="K32" s="420"/>
      <c r="L32" s="420"/>
      <c r="M32" s="420"/>
      <c r="N32" s="420"/>
      <c r="O32" s="409">
        <f t="shared" si="12"/>
        <v>2034.8634</v>
      </c>
      <c r="P32" s="409">
        <f t="shared" si="12"/>
        <v>2034.8634</v>
      </c>
      <c r="Q32" s="420"/>
      <c r="R32" s="409">
        <f>F32+J32+N32</f>
        <v>4069.7267999999999</v>
      </c>
      <c r="S32" s="39"/>
    </row>
    <row r="33" spans="1:19" ht="72.75" customHeight="1" thickBot="1" x14ac:dyDescent="0.3">
      <c r="A33" s="414" t="s">
        <v>79</v>
      </c>
      <c r="B33" s="457" t="s">
        <v>441</v>
      </c>
      <c r="C33" s="415">
        <v>0</v>
      </c>
      <c r="D33" s="415">
        <v>0</v>
      </c>
      <c r="E33" s="415">
        <v>0</v>
      </c>
      <c r="F33" s="415">
        <f>SUM(C33:E33)</f>
        <v>0</v>
      </c>
      <c r="G33" s="415">
        <v>1657.2170000000001</v>
      </c>
      <c r="H33" s="415">
        <v>1657.2170000000001</v>
      </c>
      <c r="I33" s="415">
        <v>0</v>
      </c>
      <c r="J33" s="415">
        <f>G33+H33</f>
        <v>3314.4340000000002</v>
      </c>
      <c r="K33" s="415">
        <v>5794.7</v>
      </c>
      <c r="L33" s="415">
        <v>5794.7</v>
      </c>
      <c r="M33" s="415">
        <v>0</v>
      </c>
      <c r="N33" s="415">
        <f>K33+L33+M33</f>
        <v>11589.4</v>
      </c>
      <c r="O33" s="415">
        <f t="shared" si="12"/>
        <v>7451.9169999999995</v>
      </c>
      <c r="P33" s="415">
        <f t="shared" si="12"/>
        <v>7451.9169999999995</v>
      </c>
      <c r="Q33" s="415">
        <f>E33+I33+M33</f>
        <v>0</v>
      </c>
      <c r="R33" s="415">
        <f>F33+J33+N33</f>
        <v>14903.833999999999</v>
      </c>
      <c r="S33" s="39"/>
    </row>
    <row r="34" spans="1:19" ht="17.25" thickBot="1" x14ac:dyDescent="0.3">
      <c r="A34" s="668" t="s">
        <v>35</v>
      </c>
      <c r="B34" s="669"/>
      <c r="C34" s="416">
        <f t="shared" ref="C34:R34" si="13">SUM(C13:C33)</f>
        <v>1125</v>
      </c>
      <c r="D34" s="416">
        <f t="shared" si="13"/>
        <v>1125</v>
      </c>
      <c r="E34" s="416">
        <f t="shared" si="13"/>
        <v>0</v>
      </c>
      <c r="F34" s="416">
        <f t="shared" si="13"/>
        <v>2250</v>
      </c>
      <c r="G34" s="416">
        <f t="shared" si="13"/>
        <v>9910.2188000000006</v>
      </c>
      <c r="H34" s="416">
        <f t="shared" si="13"/>
        <v>9910.2188000000006</v>
      </c>
      <c r="I34" s="416">
        <f t="shared" si="13"/>
        <v>0</v>
      </c>
      <c r="J34" s="416">
        <f t="shared" si="13"/>
        <v>19820.437600000001</v>
      </c>
      <c r="K34" s="416">
        <f t="shared" si="13"/>
        <v>9309.9009999999998</v>
      </c>
      <c r="L34" s="416">
        <f t="shared" si="13"/>
        <v>9309.9009999999998</v>
      </c>
      <c r="M34" s="416">
        <f t="shared" si="13"/>
        <v>0</v>
      </c>
      <c r="N34" s="416">
        <f t="shared" si="13"/>
        <v>18619.802</v>
      </c>
      <c r="O34" s="416">
        <f t="shared" si="13"/>
        <v>20345.1198</v>
      </c>
      <c r="P34" s="416">
        <f t="shared" si="13"/>
        <v>20345.1198</v>
      </c>
      <c r="Q34" s="416">
        <f t="shared" si="13"/>
        <v>0</v>
      </c>
      <c r="R34" s="416">
        <f t="shared" si="13"/>
        <v>40690.239600000001</v>
      </c>
    </row>
    <row r="35" spans="1:19" ht="172.5" customHeight="1" x14ac:dyDescent="0.25">
      <c r="A35" s="657" t="s">
        <v>453</v>
      </c>
      <c r="B35" s="65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</row>
    <row r="36" spans="1:19" ht="144" customHeight="1" x14ac:dyDescent="0.25">
      <c r="A36" s="670" t="s">
        <v>81</v>
      </c>
      <c r="B36" s="418" t="s">
        <v>422</v>
      </c>
      <c r="C36" s="409">
        <v>1369.53334</v>
      </c>
      <c r="D36" s="409">
        <v>1369.53334</v>
      </c>
      <c r="E36" s="409">
        <v>0</v>
      </c>
      <c r="F36" s="409">
        <f>C36+D36+E36</f>
        <v>2739.0666799999999</v>
      </c>
      <c r="G36" s="409">
        <v>0</v>
      </c>
      <c r="H36" s="409">
        <v>0</v>
      </c>
      <c r="I36" s="409">
        <v>0</v>
      </c>
      <c r="J36" s="409">
        <v>0</v>
      </c>
      <c r="K36" s="409">
        <v>0</v>
      </c>
      <c r="L36" s="409">
        <v>0</v>
      </c>
      <c r="M36" s="409">
        <v>0</v>
      </c>
      <c r="N36" s="409">
        <v>0</v>
      </c>
      <c r="O36" s="409">
        <f>C36</f>
        <v>1369.53334</v>
      </c>
      <c r="P36" s="409">
        <f>D36</f>
        <v>1369.53334</v>
      </c>
      <c r="Q36" s="409">
        <v>0</v>
      </c>
      <c r="R36" s="409">
        <f>O36+P36</f>
        <v>2739.0666799999999</v>
      </c>
    </row>
    <row r="37" spans="1:19" ht="186.75" customHeight="1" x14ac:dyDescent="0.25">
      <c r="A37" s="671"/>
      <c r="B37" s="418" t="s">
        <v>438</v>
      </c>
      <c r="C37" s="409">
        <v>0</v>
      </c>
      <c r="D37" s="409">
        <v>0</v>
      </c>
      <c r="E37" s="409">
        <v>0</v>
      </c>
      <c r="F37" s="409">
        <v>0</v>
      </c>
      <c r="G37" s="409">
        <v>0</v>
      </c>
      <c r="H37" s="409">
        <v>0</v>
      </c>
      <c r="I37" s="409">
        <v>0</v>
      </c>
      <c r="J37" s="409">
        <v>0</v>
      </c>
      <c r="K37" s="409">
        <v>2000</v>
      </c>
      <c r="L37" s="409">
        <v>2000</v>
      </c>
      <c r="M37" s="409">
        <v>0</v>
      </c>
      <c r="N37" s="409">
        <f>L37+K37</f>
        <v>4000</v>
      </c>
      <c r="O37" s="409">
        <f>K37</f>
        <v>2000</v>
      </c>
      <c r="P37" s="409">
        <f>L37</f>
        <v>2000</v>
      </c>
      <c r="Q37" s="409">
        <v>0</v>
      </c>
      <c r="R37" s="409">
        <f>O37+P37</f>
        <v>4000</v>
      </c>
    </row>
    <row r="38" spans="1:19" ht="181.5" x14ac:dyDescent="0.25">
      <c r="A38" s="412" t="s">
        <v>78</v>
      </c>
      <c r="B38" s="412" t="s">
        <v>421</v>
      </c>
      <c r="C38" s="409">
        <v>1116.7215799999999</v>
      </c>
      <c r="D38" s="409">
        <v>1116.7215799999999</v>
      </c>
      <c r="E38" s="409">
        <v>0</v>
      </c>
      <c r="F38" s="409">
        <f>C38+D38+E38</f>
        <v>2233.4431599999998</v>
      </c>
      <c r="G38" s="409">
        <v>0</v>
      </c>
      <c r="H38" s="409">
        <v>0</v>
      </c>
      <c r="I38" s="409">
        <v>0</v>
      </c>
      <c r="J38" s="409">
        <v>0</v>
      </c>
      <c r="K38" s="409">
        <v>0</v>
      </c>
      <c r="L38" s="409">
        <v>0</v>
      </c>
      <c r="M38" s="409">
        <v>0</v>
      </c>
      <c r="N38" s="409">
        <v>0</v>
      </c>
      <c r="O38" s="409">
        <f>C38</f>
        <v>1116.7215799999999</v>
      </c>
      <c r="P38" s="409">
        <f>D38</f>
        <v>1116.7215799999999</v>
      </c>
      <c r="Q38" s="409">
        <v>0</v>
      </c>
      <c r="R38" s="409">
        <f t="shared" ref="R38" si="14">O38+P38</f>
        <v>2233.4431599999998</v>
      </c>
    </row>
    <row r="39" spans="1:19" ht="151.5" hidden="1" customHeight="1" x14ac:dyDescent="0.25">
      <c r="A39" s="411" t="s">
        <v>72</v>
      </c>
      <c r="B39" s="408" t="s">
        <v>394</v>
      </c>
      <c r="C39" s="410">
        <v>0</v>
      </c>
      <c r="D39" s="410">
        <v>0</v>
      </c>
      <c r="E39" s="410">
        <v>0</v>
      </c>
      <c r="F39" s="410">
        <f>C39+D39</f>
        <v>0</v>
      </c>
      <c r="G39" s="410">
        <v>0</v>
      </c>
      <c r="H39" s="410">
        <v>0</v>
      </c>
      <c r="I39" s="410">
        <v>0</v>
      </c>
      <c r="J39" s="410">
        <f>G39+H39</f>
        <v>0</v>
      </c>
      <c r="K39" s="410"/>
      <c r="L39" s="410"/>
      <c r="M39" s="410">
        <v>0</v>
      </c>
      <c r="N39" s="410">
        <f>K39+L39</f>
        <v>0</v>
      </c>
      <c r="O39" s="410">
        <f>G39+K39+C39</f>
        <v>0</v>
      </c>
      <c r="P39" s="410">
        <f>H39+L39+D39</f>
        <v>0</v>
      </c>
      <c r="Q39" s="410">
        <v>0</v>
      </c>
      <c r="R39" s="410">
        <f>J39+N39+F39</f>
        <v>0</v>
      </c>
    </row>
    <row r="40" spans="1:19" ht="247.5" x14ac:dyDescent="0.25">
      <c r="A40" s="663" t="s">
        <v>75</v>
      </c>
      <c r="B40" s="419" t="s">
        <v>451</v>
      </c>
      <c r="C40" s="420">
        <v>3275.549</v>
      </c>
      <c r="D40" s="420">
        <v>3089.7350000000001</v>
      </c>
      <c r="E40" s="420">
        <v>0</v>
      </c>
      <c r="F40" s="420">
        <f>C40+D40</f>
        <v>6365.2839999999997</v>
      </c>
      <c r="G40" s="420">
        <v>0</v>
      </c>
      <c r="H40" s="420">
        <v>0</v>
      </c>
      <c r="I40" s="420">
        <v>0</v>
      </c>
      <c r="J40" s="420">
        <f>G40+H40</f>
        <v>0</v>
      </c>
      <c r="K40" s="420">
        <v>0</v>
      </c>
      <c r="L40" s="420">
        <v>0</v>
      </c>
      <c r="M40" s="420">
        <v>0</v>
      </c>
      <c r="N40" s="420">
        <f>K40+L40</f>
        <v>0</v>
      </c>
      <c r="O40" s="420">
        <f>G40+K40+C40</f>
        <v>3275.549</v>
      </c>
      <c r="P40" s="420">
        <f>H40+L40+D40</f>
        <v>3089.7350000000001</v>
      </c>
      <c r="Q40" s="420">
        <v>0</v>
      </c>
      <c r="R40" s="420">
        <f>J40+N40+F40</f>
        <v>6365.2839999999997</v>
      </c>
    </row>
    <row r="41" spans="1:19" ht="50.25" thickBot="1" x14ac:dyDescent="0.3">
      <c r="A41" s="664"/>
      <c r="B41" s="419" t="s">
        <v>449</v>
      </c>
      <c r="C41" s="420">
        <v>205</v>
      </c>
      <c r="D41" s="420"/>
      <c r="E41" s="420"/>
      <c r="F41" s="420">
        <f>C41</f>
        <v>205</v>
      </c>
      <c r="G41" s="420"/>
      <c r="H41" s="420"/>
      <c r="I41" s="420"/>
      <c r="J41" s="420"/>
      <c r="K41" s="420"/>
      <c r="L41" s="420"/>
      <c r="M41" s="420"/>
      <c r="N41" s="420"/>
      <c r="O41" s="420">
        <f>G41+K41+C41</f>
        <v>205</v>
      </c>
      <c r="P41" s="420"/>
      <c r="Q41" s="420"/>
      <c r="R41" s="420">
        <f>J41+N41+F41</f>
        <v>205</v>
      </c>
    </row>
    <row r="42" spans="1:19" ht="17.25" thickBot="1" x14ac:dyDescent="0.3">
      <c r="A42" s="668" t="s">
        <v>35</v>
      </c>
      <c r="B42" s="669"/>
      <c r="C42" s="416">
        <f>C40+C39+C38+C36+C37+C41</f>
        <v>5966.8039200000003</v>
      </c>
      <c r="D42" s="416">
        <f t="shared" ref="D42:F42" si="15">D40+D39+D38+D36+D37+D41</f>
        <v>5575.98992</v>
      </c>
      <c r="E42" s="416">
        <f t="shared" si="15"/>
        <v>0</v>
      </c>
      <c r="F42" s="416">
        <f t="shared" si="15"/>
        <v>11542.793839999998</v>
      </c>
      <c r="G42" s="416">
        <f t="shared" ref="G42" si="16">G40+G39+G38+G36+G37+G41</f>
        <v>0</v>
      </c>
      <c r="H42" s="416">
        <f t="shared" ref="H42" si="17">H40+H39+H38+H36+H37+H41</f>
        <v>0</v>
      </c>
      <c r="I42" s="416">
        <f t="shared" ref="I42" si="18">I40+I39+I38+I36+I37+I41</f>
        <v>0</v>
      </c>
      <c r="J42" s="416">
        <f t="shared" ref="J42" si="19">J40+J39+J38+J36+J37+J41</f>
        <v>0</v>
      </c>
      <c r="K42" s="416">
        <f t="shared" ref="K42" si="20">K40+K39+K38+K36+K37+K41</f>
        <v>2000</v>
      </c>
      <c r="L42" s="416">
        <f t="shared" ref="L42" si="21">L40+L39+L38+L36+L37+L41</f>
        <v>2000</v>
      </c>
      <c r="M42" s="416">
        <f t="shared" ref="M42" si="22">M40+M39+M38+M36+M37+M41</f>
        <v>0</v>
      </c>
      <c r="N42" s="416">
        <f t="shared" ref="N42" si="23">N40+N39+N38+N36+N37+N41</f>
        <v>4000</v>
      </c>
      <c r="O42" s="416">
        <f t="shared" ref="O42" si="24">O40+O39+O38+O36+O37+O41</f>
        <v>7966.8039200000003</v>
      </c>
      <c r="P42" s="416">
        <f t="shared" ref="P42" si="25">P40+P39+P38+P36+P37+P41</f>
        <v>7575.98992</v>
      </c>
      <c r="Q42" s="416">
        <f t="shared" ref="Q42" si="26">Q40+Q39+Q38+Q36+Q37+Q41</f>
        <v>0</v>
      </c>
      <c r="R42" s="416">
        <f t="shared" ref="R42" si="27">R40+R39+R38+R36+R37+R41</f>
        <v>15542.793839999998</v>
      </c>
    </row>
    <row r="43" spans="1:19" ht="28.5" customHeight="1" x14ac:dyDescent="0.25">
      <c r="A43" s="657" t="s">
        <v>454</v>
      </c>
      <c r="B43" s="657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9" ht="115.5" customHeight="1" x14ac:dyDescent="0.25">
      <c r="A44" s="648" t="s">
        <v>81</v>
      </c>
      <c r="B44" s="408" t="s">
        <v>450</v>
      </c>
      <c r="C44" s="409">
        <v>0</v>
      </c>
      <c r="D44" s="409">
        <v>0</v>
      </c>
      <c r="E44" s="409">
        <v>0</v>
      </c>
      <c r="F44" s="409">
        <f t="shared" ref="F44:F52" si="28">C44+D44</f>
        <v>0</v>
      </c>
      <c r="G44" s="409">
        <v>1360</v>
      </c>
      <c r="H44" s="409">
        <v>1360</v>
      </c>
      <c r="I44" s="409">
        <v>0</v>
      </c>
      <c r="J44" s="409">
        <f t="shared" ref="J44:J51" si="29">G44+H44</f>
        <v>2720</v>
      </c>
      <c r="K44" s="409">
        <v>0</v>
      </c>
      <c r="L44" s="409">
        <v>0</v>
      </c>
      <c r="M44" s="409">
        <v>0</v>
      </c>
      <c r="N44" s="409">
        <f t="shared" ref="N44:N51" si="30">K44+L44</f>
        <v>0</v>
      </c>
      <c r="O44" s="409">
        <f t="shared" ref="O44:R51" si="31">G44+K44+C44</f>
        <v>1360</v>
      </c>
      <c r="P44" s="409">
        <f t="shared" si="31"/>
        <v>1360</v>
      </c>
      <c r="Q44" s="409">
        <f t="shared" si="31"/>
        <v>0</v>
      </c>
      <c r="R44" s="409">
        <f t="shared" si="31"/>
        <v>2720</v>
      </c>
    </row>
    <row r="45" spans="1:19" ht="99" x14ac:dyDescent="0.25">
      <c r="A45" s="648"/>
      <c r="B45" s="408" t="s">
        <v>461</v>
      </c>
      <c r="C45" s="409">
        <v>0</v>
      </c>
      <c r="D45" s="409">
        <v>0</v>
      </c>
      <c r="E45" s="409">
        <v>0</v>
      </c>
      <c r="F45" s="409">
        <v>0</v>
      </c>
      <c r="G45" s="409">
        <v>773.5</v>
      </c>
      <c r="H45" s="409">
        <v>773.5</v>
      </c>
      <c r="I45" s="409">
        <v>0</v>
      </c>
      <c r="J45" s="409">
        <f t="shared" si="29"/>
        <v>1547</v>
      </c>
      <c r="K45" s="409">
        <v>0</v>
      </c>
      <c r="L45" s="409">
        <v>0</v>
      </c>
      <c r="M45" s="409">
        <v>0</v>
      </c>
      <c r="N45" s="409">
        <v>0</v>
      </c>
      <c r="O45" s="409">
        <f t="shared" ref="O45" si="32">G45+K45+C45</f>
        <v>773.5</v>
      </c>
      <c r="P45" s="409">
        <f t="shared" ref="P45" si="33">H45+L45+D45</f>
        <v>773.5</v>
      </c>
      <c r="Q45" s="409">
        <f t="shared" ref="Q45" si="34">I45+M45+E45</f>
        <v>0</v>
      </c>
      <c r="R45" s="409">
        <f t="shared" ref="R45" si="35">J45+N45+F45</f>
        <v>1547</v>
      </c>
    </row>
    <row r="46" spans="1:19" ht="114.75" customHeight="1" x14ac:dyDescent="0.25">
      <c r="A46" s="648"/>
      <c r="B46" s="408" t="s">
        <v>407</v>
      </c>
      <c r="C46" s="409">
        <v>1018.30241</v>
      </c>
      <c r="D46" s="409">
        <v>1018.3024</v>
      </c>
      <c r="E46" s="409">
        <v>0</v>
      </c>
      <c r="F46" s="409">
        <f t="shared" si="28"/>
        <v>2036.60481</v>
      </c>
      <c r="G46" s="409">
        <v>0</v>
      </c>
      <c r="H46" s="409">
        <v>0</v>
      </c>
      <c r="I46" s="409">
        <v>0</v>
      </c>
      <c r="J46" s="409">
        <f t="shared" si="29"/>
        <v>0</v>
      </c>
      <c r="K46" s="409">
        <v>0</v>
      </c>
      <c r="L46" s="409">
        <v>0</v>
      </c>
      <c r="M46" s="409">
        <v>0</v>
      </c>
      <c r="N46" s="409">
        <f t="shared" si="30"/>
        <v>0</v>
      </c>
      <c r="O46" s="409">
        <f t="shared" si="31"/>
        <v>1018.30241</v>
      </c>
      <c r="P46" s="409">
        <f t="shared" si="31"/>
        <v>1018.3024</v>
      </c>
      <c r="Q46" s="409">
        <f t="shared" si="31"/>
        <v>0</v>
      </c>
      <c r="R46" s="409">
        <f t="shared" si="31"/>
        <v>2036.60481</v>
      </c>
    </row>
    <row r="47" spans="1:19" ht="82.5" x14ac:dyDescent="0.25">
      <c r="A47" s="665" t="s">
        <v>78</v>
      </c>
      <c r="B47" s="408" t="s">
        <v>435</v>
      </c>
      <c r="C47" s="415">
        <v>408.52918</v>
      </c>
      <c r="D47" s="415">
        <v>408.52919000000003</v>
      </c>
      <c r="E47" s="409">
        <v>0</v>
      </c>
      <c r="F47" s="409">
        <f t="shared" si="28"/>
        <v>817.05836999999997</v>
      </c>
      <c r="G47" s="409">
        <v>0</v>
      </c>
      <c r="H47" s="409">
        <v>0</v>
      </c>
      <c r="I47" s="409">
        <v>0</v>
      </c>
      <c r="J47" s="409">
        <f t="shared" si="29"/>
        <v>0</v>
      </c>
      <c r="K47" s="409">
        <v>0</v>
      </c>
      <c r="L47" s="409">
        <v>0</v>
      </c>
      <c r="M47" s="409">
        <v>0</v>
      </c>
      <c r="N47" s="409">
        <f t="shared" si="30"/>
        <v>0</v>
      </c>
      <c r="O47" s="409">
        <f t="shared" si="31"/>
        <v>408.52918</v>
      </c>
      <c r="P47" s="409">
        <f t="shared" si="31"/>
        <v>408.52919000000003</v>
      </c>
      <c r="Q47" s="409">
        <f t="shared" si="31"/>
        <v>0</v>
      </c>
      <c r="R47" s="409">
        <f t="shared" si="31"/>
        <v>817.05836999999997</v>
      </c>
    </row>
    <row r="48" spans="1:19" ht="132" x14ac:dyDescent="0.25">
      <c r="A48" s="666"/>
      <c r="B48" s="408" t="s">
        <v>436</v>
      </c>
      <c r="C48" s="420">
        <v>249.53251</v>
      </c>
      <c r="D48" s="420">
        <v>249.53251</v>
      </c>
      <c r="E48" s="409">
        <v>0</v>
      </c>
      <c r="F48" s="409">
        <f t="shared" si="28"/>
        <v>499.06502</v>
      </c>
      <c r="G48" s="409">
        <v>0</v>
      </c>
      <c r="H48" s="409">
        <v>0</v>
      </c>
      <c r="I48" s="409">
        <v>0</v>
      </c>
      <c r="J48" s="409">
        <f t="shared" si="29"/>
        <v>0</v>
      </c>
      <c r="K48" s="409">
        <v>0</v>
      </c>
      <c r="L48" s="409">
        <v>0</v>
      </c>
      <c r="M48" s="409">
        <v>0</v>
      </c>
      <c r="N48" s="409">
        <f t="shared" si="30"/>
        <v>0</v>
      </c>
      <c r="O48" s="409">
        <f t="shared" si="31"/>
        <v>249.53251</v>
      </c>
      <c r="P48" s="409">
        <f t="shared" si="31"/>
        <v>249.53251</v>
      </c>
      <c r="Q48" s="409">
        <f t="shared" si="31"/>
        <v>0</v>
      </c>
      <c r="R48" s="409">
        <f t="shared" si="31"/>
        <v>499.06502</v>
      </c>
    </row>
    <row r="49" spans="1:20" ht="99" x14ac:dyDescent="0.25">
      <c r="A49" s="666"/>
      <c r="B49" s="408" t="s">
        <v>437</v>
      </c>
      <c r="C49" s="409">
        <v>33.9285</v>
      </c>
      <c r="D49" s="409">
        <v>33.9285</v>
      </c>
      <c r="E49" s="409">
        <v>0</v>
      </c>
      <c r="F49" s="409">
        <f t="shared" si="28"/>
        <v>67.856999999999999</v>
      </c>
      <c r="G49" s="409"/>
      <c r="H49" s="409"/>
      <c r="I49" s="409">
        <v>0</v>
      </c>
      <c r="J49" s="409">
        <f t="shared" si="29"/>
        <v>0</v>
      </c>
      <c r="K49" s="409">
        <v>0</v>
      </c>
      <c r="L49" s="409">
        <v>0</v>
      </c>
      <c r="M49" s="409">
        <v>0</v>
      </c>
      <c r="N49" s="409">
        <f t="shared" si="30"/>
        <v>0</v>
      </c>
      <c r="O49" s="409">
        <f t="shared" si="31"/>
        <v>33.9285</v>
      </c>
      <c r="P49" s="409">
        <f t="shared" si="31"/>
        <v>33.9285</v>
      </c>
      <c r="Q49" s="409">
        <f t="shared" si="31"/>
        <v>0</v>
      </c>
      <c r="R49" s="409">
        <f t="shared" si="31"/>
        <v>67.856999999999999</v>
      </c>
    </row>
    <row r="50" spans="1:20" ht="192" customHeight="1" x14ac:dyDescent="0.25">
      <c r="A50" s="667"/>
      <c r="B50" s="421" t="s">
        <v>434</v>
      </c>
      <c r="C50" s="417">
        <v>300</v>
      </c>
      <c r="D50" s="417">
        <v>300</v>
      </c>
      <c r="E50" s="420">
        <v>0</v>
      </c>
      <c r="F50" s="409">
        <f t="shared" si="28"/>
        <v>600</v>
      </c>
      <c r="G50" s="420">
        <v>0</v>
      </c>
      <c r="H50" s="420">
        <v>0</v>
      </c>
      <c r="I50" s="420">
        <v>0</v>
      </c>
      <c r="J50" s="420">
        <v>0</v>
      </c>
      <c r="K50" s="420">
        <v>0</v>
      </c>
      <c r="L50" s="420">
        <v>0</v>
      </c>
      <c r="M50" s="420">
        <v>0</v>
      </c>
      <c r="N50" s="420">
        <f t="shared" si="30"/>
        <v>0</v>
      </c>
      <c r="O50" s="409">
        <f t="shared" ref="O50" si="36">G50+K50+C50</f>
        <v>300</v>
      </c>
      <c r="P50" s="409">
        <f t="shared" ref="P50" si="37">H50+L50+D50</f>
        <v>300</v>
      </c>
      <c r="Q50" s="409">
        <f t="shared" ref="Q50" si="38">I50+M50+E50</f>
        <v>0</v>
      </c>
      <c r="R50" s="409">
        <f t="shared" ref="R50" si="39">J50+N50+F50</f>
        <v>600</v>
      </c>
    </row>
    <row r="51" spans="1:20" ht="210" customHeight="1" x14ac:dyDescent="0.25">
      <c r="A51" s="672" t="s">
        <v>72</v>
      </c>
      <c r="B51" s="408" t="s">
        <v>455</v>
      </c>
      <c r="C51" s="409">
        <f>8962.445-C52</f>
        <v>8837.4449999999997</v>
      </c>
      <c r="D51" s="409">
        <v>8962.4449999999997</v>
      </c>
      <c r="E51" s="409">
        <v>0</v>
      </c>
      <c r="F51" s="409">
        <f>C51+D51</f>
        <v>17799.89</v>
      </c>
      <c r="G51" s="410">
        <v>0</v>
      </c>
      <c r="H51" s="410">
        <v>0</v>
      </c>
      <c r="I51" s="410">
        <v>0</v>
      </c>
      <c r="J51" s="410">
        <f t="shared" si="29"/>
        <v>0</v>
      </c>
      <c r="K51" s="409">
        <v>0</v>
      </c>
      <c r="L51" s="409">
        <v>0</v>
      </c>
      <c r="M51" s="409">
        <v>0</v>
      </c>
      <c r="N51" s="409">
        <f t="shared" si="30"/>
        <v>0</v>
      </c>
      <c r="O51" s="409">
        <f t="shared" si="31"/>
        <v>8837.4449999999997</v>
      </c>
      <c r="P51" s="409">
        <f t="shared" si="31"/>
        <v>8962.4449999999997</v>
      </c>
      <c r="Q51" s="409">
        <f t="shared" si="31"/>
        <v>0</v>
      </c>
      <c r="R51" s="409">
        <f>J51+N51+F51</f>
        <v>17799.89</v>
      </c>
    </row>
    <row r="52" spans="1:20" ht="68.25" customHeight="1" thickBot="1" x14ac:dyDescent="0.3">
      <c r="A52" s="665"/>
      <c r="B52" s="419" t="s">
        <v>452</v>
      </c>
      <c r="C52" s="420">
        <v>125</v>
      </c>
      <c r="D52" s="420">
        <v>0</v>
      </c>
      <c r="E52" s="420">
        <v>0</v>
      </c>
      <c r="F52" s="420">
        <f t="shared" si="28"/>
        <v>125</v>
      </c>
      <c r="G52" s="415"/>
      <c r="H52" s="415"/>
      <c r="I52" s="415"/>
      <c r="J52" s="415"/>
      <c r="K52" s="420"/>
      <c r="L52" s="420"/>
      <c r="M52" s="420"/>
      <c r="N52" s="420"/>
      <c r="O52" s="420">
        <f t="shared" ref="O52" si="40">G52+K52+C52</f>
        <v>125</v>
      </c>
      <c r="P52" s="420">
        <f t="shared" ref="P52" si="41">H52+L52+D52</f>
        <v>0</v>
      </c>
      <c r="Q52" s="420"/>
      <c r="R52" s="420">
        <f>O52</f>
        <v>125</v>
      </c>
    </row>
    <row r="53" spans="1:20" ht="30" customHeight="1" thickBot="1" x14ac:dyDescent="0.3">
      <c r="A53" s="687" t="s">
        <v>35</v>
      </c>
      <c r="B53" s="688"/>
      <c r="C53" s="416">
        <v>10972.737599999999</v>
      </c>
      <c r="D53" s="416">
        <f t="shared" ref="D53:F53" si="42">D52+D51+D50+D49+D48+D47+D46+D45+D44</f>
        <v>10972.737599999999</v>
      </c>
      <c r="E53" s="416">
        <f t="shared" si="42"/>
        <v>0</v>
      </c>
      <c r="F53" s="416">
        <f t="shared" si="42"/>
        <v>21945.475199999997</v>
      </c>
      <c r="G53" s="416">
        <f>G52+G51+G50+G49+G48+G47+G46+G45+G44</f>
        <v>2133.5</v>
      </c>
      <c r="H53" s="416">
        <f t="shared" ref="H53:R53" si="43">H52+H51+H50+H49+H48+H47+H46+H45+H44</f>
        <v>2133.5</v>
      </c>
      <c r="I53" s="416">
        <f t="shared" si="43"/>
        <v>0</v>
      </c>
      <c r="J53" s="416">
        <f t="shared" si="43"/>
        <v>4267</v>
      </c>
      <c r="K53" s="416">
        <f t="shared" si="43"/>
        <v>0</v>
      </c>
      <c r="L53" s="416">
        <f t="shared" si="43"/>
        <v>0</v>
      </c>
      <c r="M53" s="416">
        <f t="shared" si="43"/>
        <v>0</v>
      </c>
      <c r="N53" s="416">
        <f t="shared" si="43"/>
        <v>0</v>
      </c>
      <c r="O53" s="416">
        <f t="shared" si="43"/>
        <v>13106.237599999999</v>
      </c>
      <c r="P53" s="416">
        <f t="shared" si="43"/>
        <v>13106.237599999999</v>
      </c>
      <c r="Q53" s="416">
        <f t="shared" si="43"/>
        <v>0</v>
      </c>
      <c r="R53" s="416">
        <f t="shared" si="43"/>
        <v>26212.475199999997</v>
      </c>
    </row>
    <row r="54" spans="1:20" ht="127.5" customHeight="1" x14ac:dyDescent="0.25">
      <c r="A54" s="689" t="s">
        <v>467</v>
      </c>
      <c r="B54" s="690"/>
      <c r="C54" s="417">
        <f>C55</f>
        <v>0</v>
      </c>
      <c r="D54" s="417">
        <f t="shared" ref="D54:R54" si="44">D55</f>
        <v>0</v>
      </c>
      <c r="E54" s="417">
        <f t="shared" si="44"/>
        <v>0</v>
      </c>
      <c r="F54" s="417">
        <f t="shared" si="44"/>
        <v>0</v>
      </c>
      <c r="G54" s="417">
        <f t="shared" si="44"/>
        <v>803.33399999999995</v>
      </c>
      <c r="H54" s="417">
        <f t="shared" si="44"/>
        <v>803.33399999999995</v>
      </c>
      <c r="I54" s="417">
        <f t="shared" si="44"/>
        <v>0</v>
      </c>
      <c r="J54" s="417">
        <f t="shared" si="44"/>
        <v>1606.6679999999999</v>
      </c>
      <c r="K54" s="417">
        <f t="shared" si="44"/>
        <v>0</v>
      </c>
      <c r="L54" s="417">
        <f t="shared" si="44"/>
        <v>0</v>
      </c>
      <c r="M54" s="417">
        <f t="shared" si="44"/>
        <v>0</v>
      </c>
      <c r="N54" s="417">
        <f t="shared" si="44"/>
        <v>0</v>
      </c>
      <c r="O54" s="417">
        <f t="shared" si="44"/>
        <v>803.33399999999995</v>
      </c>
      <c r="P54" s="417">
        <f t="shared" si="44"/>
        <v>803.33399999999995</v>
      </c>
      <c r="Q54" s="417">
        <f t="shared" si="44"/>
        <v>0</v>
      </c>
      <c r="R54" s="417">
        <f t="shared" si="44"/>
        <v>1606.6679999999999</v>
      </c>
    </row>
    <row r="55" spans="1:20" ht="163.5" customHeight="1" thickBot="1" x14ac:dyDescent="0.3">
      <c r="A55" s="458" t="s">
        <v>81</v>
      </c>
      <c r="B55" s="769" t="s">
        <v>468</v>
      </c>
      <c r="C55" s="437"/>
      <c r="D55" s="437"/>
      <c r="E55" s="437"/>
      <c r="F55" s="437"/>
      <c r="G55" s="770">
        <v>803.33399999999995</v>
      </c>
      <c r="H55" s="770">
        <v>803.33399999999995</v>
      </c>
      <c r="I55" s="770"/>
      <c r="J55" s="770">
        <f>I55+H55+G55</f>
        <v>1606.6679999999999</v>
      </c>
      <c r="K55" s="437"/>
      <c r="L55" s="437"/>
      <c r="M55" s="437"/>
      <c r="N55" s="437"/>
      <c r="O55" s="417">
        <f t="shared" ref="O55:P55" si="45">G55+K55+C55</f>
        <v>803.33399999999995</v>
      </c>
      <c r="P55" s="417">
        <f t="shared" si="45"/>
        <v>803.33399999999995</v>
      </c>
      <c r="Q55" s="437"/>
      <c r="R55" s="417">
        <f>J55+N55+F55</f>
        <v>1606.6679999999999</v>
      </c>
    </row>
    <row r="56" spans="1:20" ht="17.25" thickBot="1" x14ac:dyDescent="0.3">
      <c r="A56" s="673" t="s">
        <v>35</v>
      </c>
      <c r="B56" s="674"/>
      <c r="C56" s="422">
        <f>C54</f>
        <v>0</v>
      </c>
      <c r="D56" s="422">
        <f>D54</f>
        <v>0</v>
      </c>
      <c r="E56" s="422">
        <f t="shared" ref="E56:R56" si="46">E54</f>
        <v>0</v>
      </c>
      <c r="F56" s="422">
        <f t="shared" si="46"/>
        <v>0</v>
      </c>
      <c r="G56" s="422">
        <f t="shared" si="46"/>
        <v>803.33399999999995</v>
      </c>
      <c r="H56" s="422">
        <f t="shared" si="46"/>
        <v>803.33399999999995</v>
      </c>
      <c r="I56" s="422">
        <f t="shared" si="46"/>
        <v>0</v>
      </c>
      <c r="J56" s="422">
        <f t="shared" si="46"/>
        <v>1606.6679999999999</v>
      </c>
      <c r="K56" s="422">
        <f t="shared" si="46"/>
        <v>0</v>
      </c>
      <c r="L56" s="422">
        <f t="shared" si="46"/>
        <v>0</v>
      </c>
      <c r="M56" s="422">
        <f t="shared" si="46"/>
        <v>0</v>
      </c>
      <c r="N56" s="422">
        <f t="shared" si="46"/>
        <v>0</v>
      </c>
      <c r="O56" s="422">
        <f t="shared" si="46"/>
        <v>803.33399999999995</v>
      </c>
      <c r="P56" s="422">
        <f t="shared" si="46"/>
        <v>803.33399999999995</v>
      </c>
      <c r="Q56" s="422">
        <f t="shared" si="46"/>
        <v>0</v>
      </c>
      <c r="R56" s="422">
        <f t="shared" si="46"/>
        <v>1606.6679999999999</v>
      </c>
      <c r="S56" s="396"/>
      <c r="T56" s="396"/>
    </row>
    <row r="57" spans="1:20" ht="298.5" customHeight="1" x14ac:dyDescent="0.25">
      <c r="A57" s="675" t="s">
        <v>456</v>
      </c>
      <c r="B57" s="675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</row>
    <row r="58" spans="1:20" ht="132" x14ac:dyDescent="0.25">
      <c r="A58" s="672" t="s">
        <v>81</v>
      </c>
      <c r="B58" s="424" t="s">
        <v>463</v>
      </c>
      <c r="C58" s="409">
        <v>0</v>
      </c>
      <c r="D58" s="409">
        <v>0</v>
      </c>
      <c r="E58" s="409">
        <v>0</v>
      </c>
      <c r="F58" s="409"/>
      <c r="G58" s="409">
        <v>1425</v>
      </c>
      <c r="H58" s="409">
        <v>1425</v>
      </c>
      <c r="I58" s="409">
        <v>0</v>
      </c>
      <c r="J58" s="409">
        <f>G58+H58</f>
        <v>2850</v>
      </c>
      <c r="K58" s="409">
        <v>0</v>
      </c>
      <c r="L58" s="409">
        <v>0</v>
      </c>
      <c r="M58" s="409">
        <v>0</v>
      </c>
      <c r="N58" s="409">
        <v>0</v>
      </c>
      <c r="O58" s="409">
        <f>G58</f>
        <v>1425</v>
      </c>
      <c r="P58" s="409">
        <f>H58</f>
        <v>1425</v>
      </c>
      <c r="Q58" s="409">
        <v>0</v>
      </c>
      <c r="R58" s="409">
        <f>O58+P58</f>
        <v>2850</v>
      </c>
    </row>
    <row r="59" spans="1:20" ht="115.5" x14ac:dyDescent="0.25">
      <c r="A59" s="672"/>
      <c r="B59" s="424" t="s">
        <v>445</v>
      </c>
      <c r="C59" s="409">
        <v>0</v>
      </c>
      <c r="D59" s="409">
        <v>0</v>
      </c>
      <c r="E59" s="409">
        <v>0</v>
      </c>
      <c r="F59" s="409">
        <v>0</v>
      </c>
      <c r="G59" s="409">
        <v>511.52</v>
      </c>
      <c r="H59" s="409">
        <v>511.52</v>
      </c>
      <c r="I59" s="409">
        <v>0</v>
      </c>
      <c r="J59" s="409">
        <f t="shared" ref="J59:J62" si="47">G59+H59</f>
        <v>1023.04</v>
      </c>
      <c r="K59" s="409">
        <v>0</v>
      </c>
      <c r="L59" s="409">
        <v>0</v>
      </c>
      <c r="M59" s="409">
        <v>0</v>
      </c>
      <c r="N59" s="409">
        <v>0</v>
      </c>
      <c r="O59" s="409">
        <f t="shared" ref="O59:O60" si="48">G59</f>
        <v>511.52</v>
      </c>
      <c r="P59" s="409">
        <f t="shared" ref="P59:P60" si="49">H59</f>
        <v>511.52</v>
      </c>
      <c r="Q59" s="409">
        <v>0</v>
      </c>
      <c r="R59" s="409">
        <f t="shared" ref="R59:R60" si="50">O59+P59</f>
        <v>1023.04</v>
      </c>
    </row>
    <row r="60" spans="1:20" ht="118.5" customHeight="1" x14ac:dyDescent="0.25">
      <c r="A60" s="672"/>
      <c r="B60" s="424" t="s">
        <v>446</v>
      </c>
      <c r="C60" s="409">
        <v>0</v>
      </c>
      <c r="D60" s="409">
        <v>0</v>
      </c>
      <c r="E60" s="409">
        <v>0</v>
      </c>
      <c r="F60" s="409">
        <v>0</v>
      </c>
      <c r="G60" s="409">
        <v>1050</v>
      </c>
      <c r="H60" s="409">
        <v>1050</v>
      </c>
      <c r="I60" s="409">
        <v>0</v>
      </c>
      <c r="J60" s="409">
        <f t="shared" si="47"/>
        <v>2100</v>
      </c>
      <c r="K60" s="409">
        <v>0</v>
      </c>
      <c r="L60" s="409">
        <v>0</v>
      </c>
      <c r="M60" s="409">
        <v>0</v>
      </c>
      <c r="N60" s="409">
        <v>0</v>
      </c>
      <c r="O60" s="409">
        <f t="shared" si="48"/>
        <v>1050</v>
      </c>
      <c r="P60" s="409">
        <f t="shared" si="49"/>
        <v>1050</v>
      </c>
      <c r="Q60" s="409">
        <v>0</v>
      </c>
      <c r="R60" s="409">
        <f t="shared" si="50"/>
        <v>2100</v>
      </c>
    </row>
    <row r="61" spans="1:20" ht="130.5" customHeight="1" x14ac:dyDescent="0.25">
      <c r="A61" s="665"/>
      <c r="B61" s="425" t="s">
        <v>457</v>
      </c>
      <c r="C61" s="420"/>
      <c r="D61" s="420"/>
      <c r="E61" s="420"/>
      <c r="F61" s="420"/>
      <c r="G61" s="420">
        <v>785.43759999999997</v>
      </c>
      <c r="H61" s="420">
        <v>785.43759999999997</v>
      </c>
      <c r="I61" s="420"/>
      <c r="J61" s="409">
        <f t="shared" si="47"/>
        <v>1570.8751999999999</v>
      </c>
      <c r="K61" s="420"/>
      <c r="L61" s="420"/>
      <c r="M61" s="420"/>
      <c r="N61" s="420"/>
      <c r="O61" s="409">
        <f t="shared" ref="O61" si="51">G61</f>
        <v>785.43759999999997</v>
      </c>
      <c r="P61" s="409">
        <f t="shared" ref="P61" si="52">H61</f>
        <v>785.43759999999997</v>
      </c>
      <c r="Q61" s="409">
        <v>0</v>
      </c>
      <c r="R61" s="409">
        <f t="shared" ref="R61" si="53">O61+P61</f>
        <v>1570.8751999999999</v>
      </c>
    </row>
    <row r="62" spans="1:20" ht="111.75" customHeight="1" thickBot="1" x14ac:dyDescent="0.3">
      <c r="A62" s="665"/>
      <c r="B62" s="425" t="s">
        <v>447</v>
      </c>
      <c r="C62" s="420">
        <v>0</v>
      </c>
      <c r="D62" s="420">
        <v>0</v>
      </c>
      <c r="E62" s="420">
        <v>0</v>
      </c>
      <c r="F62" s="420">
        <f>C62+D62</f>
        <v>0</v>
      </c>
      <c r="G62" s="420">
        <v>1499.7008499999999</v>
      </c>
      <c r="H62" s="420">
        <v>1499.70084</v>
      </c>
      <c r="I62" s="420"/>
      <c r="J62" s="409">
        <f t="shared" si="47"/>
        <v>2999.4016899999997</v>
      </c>
      <c r="K62" s="420"/>
      <c r="L62" s="420"/>
      <c r="M62" s="420"/>
      <c r="N62" s="420"/>
      <c r="O62" s="409">
        <f t="shared" ref="O62" si="54">G62</f>
        <v>1499.7008499999999</v>
      </c>
      <c r="P62" s="409">
        <f t="shared" ref="P62" si="55">H62</f>
        <v>1499.70084</v>
      </c>
      <c r="Q62" s="409">
        <v>0</v>
      </c>
      <c r="R62" s="409">
        <f t="shared" ref="R62" si="56">O62+P62</f>
        <v>2999.4016899999997</v>
      </c>
    </row>
    <row r="63" spans="1:20" ht="17.25" thickBot="1" x14ac:dyDescent="0.3">
      <c r="A63" s="676" t="s">
        <v>35</v>
      </c>
      <c r="B63" s="677"/>
      <c r="C63" s="426">
        <f>C58+C59+C60+C62</f>
        <v>0</v>
      </c>
      <c r="D63" s="426">
        <f t="shared" ref="D63:N63" si="57">D58+D59+D60+D62</f>
        <v>0</v>
      </c>
      <c r="E63" s="426">
        <f t="shared" si="57"/>
        <v>0</v>
      </c>
      <c r="F63" s="426">
        <f t="shared" si="57"/>
        <v>0</v>
      </c>
      <c r="G63" s="426">
        <f>G58+G59+G60+G62+G61</f>
        <v>5271.6584499999999</v>
      </c>
      <c r="H63" s="426">
        <f t="shared" ref="H63:J63" si="58">H58+H59+H60+H62+H61</f>
        <v>5271.6584400000002</v>
      </c>
      <c r="I63" s="426">
        <f t="shared" si="58"/>
        <v>0</v>
      </c>
      <c r="J63" s="426">
        <f t="shared" si="58"/>
        <v>10543.31689</v>
      </c>
      <c r="K63" s="426">
        <f t="shared" si="57"/>
        <v>0</v>
      </c>
      <c r="L63" s="426">
        <f t="shared" si="57"/>
        <v>0</v>
      </c>
      <c r="M63" s="426">
        <f t="shared" si="57"/>
        <v>0</v>
      </c>
      <c r="N63" s="426">
        <f t="shared" si="57"/>
        <v>0</v>
      </c>
      <c r="O63" s="426">
        <f>O58+O59+O60+O62+O61</f>
        <v>5271.6584499999999</v>
      </c>
      <c r="P63" s="426">
        <f t="shared" ref="P63:R63" si="59">P58+P59+P60+P62+P61</f>
        <v>5271.6584400000002</v>
      </c>
      <c r="Q63" s="426">
        <f t="shared" si="59"/>
        <v>0</v>
      </c>
      <c r="R63" s="426">
        <f t="shared" si="59"/>
        <v>10543.31689</v>
      </c>
    </row>
    <row r="64" spans="1:20" ht="17.25" thickBot="1" x14ac:dyDescent="0.3">
      <c r="A64" s="771" t="s">
        <v>431</v>
      </c>
      <c r="B64" s="772"/>
      <c r="C64" s="422">
        <v>0</v>
      </c>
      <c r="D64" s="422">
        <v>0</v>
      </c>
      <c r="E64" s="422"/>
      <c r="F64" s="422">
        <f>C64+D64</f>
        <v>0</v>
      </c>
      <c r="G64" s="773">
        <v>895.32354999999995</v>
      </c>
      <c r="H64" s="773">
        <v>895.32356000000004</v>
      </c>
      <c r="I64" s="773"/>
      <c r="J64" s="773">
        <f>G64+H64</f>
        <v>1790.6471099999999</v>
      </c>
      <c r="K64" s="422"/>
      <c r="L64" s="422">
        <v>6226.4366799999998</v>
      </c>
      <c r="M64" s="422"/>
      <c r="N64" s="422">
        <f>L64</f>
        <v>6226.4366799999998</v>
      </c>
      <c r="O64" s="422">
        <f t="shared" ref="O64" si="60">G64+K64+C64</f>
        <v>895.32354999999995</v>
      </c>
      <c r="P64" s="422">
        <f>H64+L64+D64</f>
        <v>7121.7602399999996</v>
      </c>
      <c r="Q64" s="422">
        <f t="shared" ref="Q64" si="61">I64+M64+E64</f>
        <v>0</v>
      </c>
      <c r="R64" s="427">
        <f>J64+N64+F64</f>
        <v>8017.0837899999997</v>
      </c>
    </row>
    <row r="65" spans="1:18" ht="17.25" thickBot="1" x14ac:dyDescent="0.3">
      <c r="A65" s="678" t="s">
        <v>29</v>
      </c>
      <c r="B65" s="678"/>
      <c r="C65" s="678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</row>
    <row r="66" spans="1:18" ht="17.25" thickBot="1" x14ac:dyDescent="0.3">
      <c r="A66" s="655" t="s">
        <v>56</v>
      </c>
      <c r="B66" s="656"/>
      <c r="C66" s="422">
        <f t="shared" ref="C66:R66" si="62">C71+C83+C90+C94+C98</f>
        <v>16467.404640000001</v>
      </c>
      <c r="D66" s="422">
        <f t="shared" si="62"/>
        <v>325375.13452999998</v>
      </c>
      <c r="E66" s="422">
        <f t="shared" si="62"/>
        <v>451.81589000000002</v>
      </c>
      <c r="F66" s="422">
        <f t="shared" si="62"/>
        <v>342294.35505999991</v>
      </c>
      <c r="G66" s="422">
        <f t="shared" si="62"/>
        <v>17414.791159999997</v>
      </c>
      <c r="H66" s="422">
        <f t="shared" si="62"/>
        <v>81118.229500000001</v>
      </c>
      <c r="I66" s="422">
        <f t="shared" si="62"/>
        <v>1673.8197</v>
      </c>
      <c r="J66" s="422">
        <f t="shared" si="62"/>
        <v>100206.84036</v>
      </c>
      <c r="K66" s="422">
        <f t="shared" si="62"/>
        <v>7846.5609699999995</v>
      </c>
      <c r="L66" s="422">
        <f t="shared" si="62"/>
        <v>74714.992280000006</v>
      </c>
      <c r="M66" s="422">
        <f t="shared" si="62"/>
        <v>1881.4485299999999</v>
      </c>
      <c r="N66" s="422">
        <f t="shared" si="62"/>
        <v>84443.001780000006</v>
      </c>
      <c r="O66" s="422">
        <f t="shared" si="62"/>
        <v>41428.75677</v>
      </c>
      <c r="P66" s="422">
        <f t="shared" si="62"/>
        <v>477970.70396000007</v>
      </c>
      <c r="Q66" s="422">
        <f t="shared" si="62"/>
        <v>4007.0841200000004</v>
      </c>
      <c r="R66" s="422">
        <f t="shared" si="62"/>
        <v>523706.54485000001</v>
      </c>
    </row>
    <row r="67" spans="1:18" ht="108" customHeight="1" x14ac:dyDescent="0.25">
      <c r="A67" s="657" t="s">
        <v>84</v>
      </c>
      <c r="B67" s="657"/>
      <c r="C67" s="428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9"/>
      <c r="Q67" s="429"/>
      <c r="R67" s="429"/>
    </row>
    <row r="68" spans="1:18" ht="128.25" customHeight="1" x14ac:dyDescent="0.25">
      <c r="A68" s="665" t="s">
        <v>81</v>
      </c>
      <c r="B68" s="408" t="s">
        <v>324</v>
      </c>
      <c r="C68" s="409">
        <v>3360.90841</v>
      </c>
      <c r="D68" s="409">
        <v>320806.67</v>
      </c>
      <c r="E68" s="409">
        <v>0</v>
      </c>
      <c r="F68" s="409">
        <f>C68+D68</f>
        <v>324167.57840999996</v>
      </c>
      <c r="G68" s="409">
        <v>0</v>
      </c>
      <c r="H68" s="409">
        <v>49999.96</v>
      </c>
      <c r="I68" s="409">
        <v>0</v>
      </c>
      <c r="J68" s="409">
        <f>G68+H68</f>
        <v>49999.96</v>
      </c>
      <c r="K68" s="409">
        <v>0</v>
      </c>
      <c r="L68" s="409">
        <v>0</v>
      </c>
      <c r="M68" s="409">
        <v>0</v>
      </c>
      <c r="N68" s="409">
        <v>0</v>
      </c>
      <c r="O68" s="409">
        <f>C68+G68</f>
        <v>3360.90841</v>
      </c>
      <c r="P68" s="409">
        <f>D68+H68</f>
        <v>370806.63</v>
      </c>
      <c r="Q68" s="409">
        <f>E68+I68</f>
        <v>0</v>
      </c>
      <c r="R68" s="409">
        <f>F68+J68</f>
        <v>374167.53840999998</v>
      </c>
    </row>
    <row r="69" spans="1:18" ht="36.75" customHeight="1" x14ac:dyDescent="0.25">
      <c r="A69" s="666"/>
      <c r="B69" s="430" t="s">
        <v>322</v>
      </c>
      <c r="C69" s="431">
        <v>0</v>
      </c>
      <c r="D69" s="431">
        <v>36762.699999999997</v>
      </c>
      <c r="E69" s="431">
        <v>0</v>
      </c>
      <c r="F69" s="431">
        <f>C69+D69</f>
        <v>36762.699999999997</v>
      </c>
      <c r="G69" s="409">
        <v>0</v>
      </c>
      <c r="H69" s="409">
        <v>0</v>
      </c>
      <c r="I69" s="409">
        <v>0</v>
      </c>
      <c r="J69" s="409">
        <v>0</v>
      </c>
      <c r="K69" s="409">
        <v>0</v>
      </c>
      <c r="L69" s="409">
        <v>0</v>
      </c>
      <c r="M69" s="409">
        <v>0</v>
      </c>
      <c r="N69" s="409">
        <v>0</v>
      </c>
      <c r="O69" s="409">
        <f t="shared" ref="O69:O70" si="63">C69+G69</f>
        <v>0</v>
      </c>
      <c r="P69" s="431">
        <f>F69</f>
        <v>36762.699999999997</v>
      </c>
      <c r="Q69" s="431">
        <v>0</v>
      </c>
      <c r="R69" s="431">
        <f t="shared" ref="R69:R70" si="64">F69+J69</f>
        <v>36762.699999999997</v>
      </c>
    </row>
    <row r="70" spans="1:18" ht="51" customHeight="1" thickBot="1" x14ac:dyDescent="0.3">
      <c r="A70" s="685"/>
      <c r="B70" s="419" t="s">
        <v>452</v>
      </c>
      <c r="C70" s="420">
        <v>9873.3215899999996</v>
      </c>
      <c r="D70" s="432">
        <v>0</v>
      </c>
      <c r="E70" s="432">
        <v>0</v>
      </c>
      <c r="F70" s="409">
        <f>C70+D70</f>
        <v>9873.3215899999996</v>
      </c>
      <c r="G70" s="420"/>
      <c r="H70" s="420"/>
      <c r="I70" s="420"/>
      <c r="J70" s="420"/>
      <c r="K70" s="420"/>
      <c r="L70" s="420"/>
      <c r="M70" s="420"/>
      <c r="N70" s="420"/>
      <c r="O70" s="409">
        <f t="shared" si="63"/>
        <v>9873.3215899999996</v>
      </c>
      <c r="P70" s="431">
        <v>0</v>
      </c>
      <c r="Q70" s="432"/>
      <c r="R70" s="409">
        <f t="shared" si="64"/>
        <v>9873.3215899999996</v>
      </c>
    </row>
    <row r="71" spans="1:18" ht="17.25" thickBot="1" x14ac:dyDescent="0.3">
      <c r="A71" s="668" t="s">
        <v>35</v>
      </c>
      <c r="B71" s="669"/>
      <c r="C71" s="416">
        <f>C68+C70+C69</f>
        <v>13234.23</v>
      </c>
      <c r="D71" s="416">
        <f>D68</f>
        <v>320806.67</v>
      </c>
      <c r="E71" s="416">
        <f t="shared" ref="E71:Q71" si="65">E68+E70+E69</f>
        <v>0</v>
      </c>
      <c r="F71" s="416">
        <f>F68+F70</f>
        <v>334040.89999999997</v>
      </c>
      <c r="G71" s="416">
        <f t="shared" si="65"/>
        <v>0</v>
      </c>
      <c r="H71" s="416">
        <f t="shared" si="65"/>
        <v>49999.96</v>
      </c>
      <c r="I71" s="416">
        <f t="shared" si="65"/>
        <v>0</v>
      </c>
      <c r="J71" s="416">
        <f t="shared" si="65"/>
        <v>49999.96</v>
      </c>
      <c r="K71" s="416">
        <f t="shared" si="65"/>
        <v>0</v>
      </c>
      <c r="L71" s="416">
        <f t="shared" si="65"/>
        <v>0</v>
      </c>
      <c r="M71" s="416">
        <f t="shared" si="65"/>
        <v>0</v>
      </c>
      <c r="N71" s="416">
        <f t="shared" si="65"/>
        <v>0</v>
      </c>
      <c r="O71" s="416">
        <f t="shared" si="65"/>
        <v>13234.23</v>
      </c>
      <c r="P71" s="416">
        <f>P68</f>
        <v>370806.63</v>
      </c>
      <c r="Q71" s="416">
        <f t="shared" si="65"/>
        <v>0</v>
      </c>
      <c r="R71" s="416">
        <f>R68+R70</f>
        <v>384040.86</v>
      </c>
    </row>
    <row r="72" spans="1:18" ht="89.25" customHeight="1" x14ac:dyDescent="0.25">
      <c r="A72" s="657" t="s">
        <v>399</v>
      </c>
      <c r="B72" s="657"/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</row>
    <row r="73" spans="1:18" ht="63.75" hidden="1" customHeight="1" x14ac:dyDescent="0.25">
      <c r="A73" s="658" t="s">
        <v>81</v>
      </c>
      <c r="B73" s="411" t="s">
        <v>401</v>
      </c>
      <c r="C73" s="433">
        <v>0</v>
      </c>
      <c r="D73" s="433">
        <v>0</v>
      </c>
      <c r="E73" s="433">
        <v>0</v>
      </c>
      <c r="F73" s="433">
        <f>C73+D73+E73</f>
        <v>0</v>
      </c>
      <c r="G73" s="433">
        <v>0</v>
      </c>
      <c r="H73" s="433">
        <v>0</v>
      </c>
      <c r="I73" s="433">
        <v>0</v>
      </c>
      <c r="J73" s="409">
        <f>G73+H73+I73</f>
        <v>0</v>
      </c>
      <c r="K73" s="409">
        <v>0</v>
      </c>
      <c r="L73" s="409">
        <v>0</v>
      </c>
      <c r="M73" s="409">
        <v>0</v>
      </c>
      <c r="N73" s="409">
        <f>K73+L73+M73</f>
        <v>0</v>
      </c>
      <c r="O73" s="409">
        <f>C73+G73+K73</f>
        <v>0</v>
      </c>
      <c r="P73" s="409">
        <f t="shared" ref="P73:R80" si="66">D73+H73+L73</f>
        <v>0</v>
      </c>
      <c r="Q73" s="409">
        <f t="shared" si="66"/>
        <v>0</v>
      </c>
      <c r="R73" s="409">
        <f t="shared" si="66"/>
        <v>0</v>
      </c>
    </row>
    <row r="74" spans="1:18" ht="51" hidden="1" customHeight="1" x14ac:dyDescent="0.25">
      <c r="A74" s="659"/>
      <c r="B74" s="411" t="s">
        <v>400</v>
      </c>
      <c r="C74" s="433">
        <v>0</v>
      </c>
      <c r="D74" s="433">
        <v>0</v>
      </c>
      <c r="E74" s="433">
        <v>0</v>
      </c>
      <c r="F74" s="433">
        <f t="shared" ref="F74" si="67">C74+D74+E74</f>
        <v>0</v>
      </c>
      <c r="G74" s="433">
        <v>0</v>
      </c>
      <c r="H74" s="433">
        <v>0</v>
      </c>
      <c r="I74" s="433">
        <v>0</v>
      </c>
      <c r="J74" s="409">
        <f t="shared" ref="J74:J80" si="68">G74+H74+I74</f>
        <v>0</v>
      </c>
      <c r="K74" s="409">
        <v>0</v>
      </c>
      <c r="L74" s="409">
        <v>0</v>
      </c>
      <c r="M74" s="409">
        <v>0</v>
      </c>
      <c r="N74" s="409">
        <f t="shared" ref="N74:N77" si="69">K74+L74+M74</f>
        <v>0</v>
      </c>
      <c r="O74" s="409">
        <f t="shared" ref="O74:O77" si="70">C74+G74+K74</f>
        <v>0</v>
      </c>
      <c r="P74" s="409">
        <f t="shared" si="66"/>
        <v>0</v>
      </c>
      <c r="Q74" s="409">
        <f t="shared" si="66"/>
        <v>0</v>
      </c>
      <c r="R74" s="409">
        <f t="shared" si="66"/>
        <v>0</v>
      </c>
    </row>
    <row r="75" spans="1:18" ht="82.5" x14ac:dyDescent="0.25">
      <c r="A75" s="659"/>
      <c r="B75" s="418" t="s">
        <v>432</v>
      </c>
      <c r="C75" s="409">
        <v>200</v>
      </c>
      <c r="D75" s="409">
        <v>600</v>
      </c>
      <c r="E75" s="409">
        <v>0</v>
      </c>
      <c r="F75" s="409">
        <f>C75+D75</f>
        <v>800</v>
      </c>
      <c r="G75" s="433">
        <v>0</v>
      </c>
      <c r="H75" s="433">
        <v>0</v>
      </c>
      <c r="I75" s="433">
        <v>0</v>
      </c>
      <c r="J75" s="409">
        <v>0</v>
      </c>
      <c r="K75" s="409">
        <v>0</v>
      </c>
      <c r="L75" s="409">
        <v>0</v>
      </c>
      <c r="M75" s="409">
        <v>0</v>
      </c>
      <c r="N75" s="409">
        <v>0</v>
      </c>
      <c r="O75" s="409">
        <f>C75</f>
        <v>200</v>
      </c>
      <c r="P75" s="409">
        <f>D75</f>
        <v>600</v>
      </c>
      <c r="Q75" s="409">
        <v>0</v>
      </c>
      <c r="R75" s="409">
        <f t="shared" si="66"/>
        <v>800</v>
      </c>
    </row>
    <row r="76" spans="1:18" ht="49.5" x14ac:dyDescent="0.25">
      <c r="A76" s="662"/>
      <c r="B76" s="418" t="s">
        <v>433</v>
      </c>
      <c r="C76" s="409">
        <v>187.90073000000001</v>
      </c>
      <c r="D76" s="409">
        <v>563.70218999999997</v>
      </c>
      <c r="E76" s="409">
        <v>0</v>
      </c>
      <c r="F76" s="409">
        <f>C76+D76</f>
        <v>751.60292000000004</v>
      </c>
      <c r="G76" s="433">
        <v>0</v>
      </c>
      <c r="H76" s="433">
        <v>0</v>
      </c>
      <c r="I76" s="433">
        <v>0</v>
      </c>
      <c r="J76" s="409">
        <v>0</v>
      </c>
      <c r="K76" s="409">
        <v>0</v>
      </c>
      <c r="L76" s="409">
        <v>0</v>
      </c>
      <c r="M76" s="409">
        <v>0</v>
      </c>
      <c r="N76" s="409">
        <v>0</v>
      </c>
      <c r="O76" s="409">
        <f>C76</f>
        <v>187.90073000000001</v>
      </c>
      <c r="P76" s="409">
        <f>D76</f>
        <v>563.70218999999997</v>
      </c>
      <c r="Q76" s="409">
        <v>0</v>
      </c>
      <c r="R76" s="409">
        <f t="shared" si="66"/>
        <v>751.60292000000004</v>
      </c>
    </row>
    <row r="77" spans="1:18" ht="115.5" hidden="1" x14ac:dyDescent="0.25">
      <c r="A77" s="411" t="s">
        <v>70</v>
      </c>
      <c r="B77" s="411" t="s">
        <v>402</v>
      </c>
      <c r="C77" s="433">
        <v>0</v>
      </c>
      <c r="D77" s="433">
        <v>0</v>
      </c>
      <c r="E77" s="433">
        <v>0</v>
      </c>
      <c r="F77" s="409">
        <f t="shared" ref="F77:F82" si="71">C77+D77</f>
        <v>0</v>
      </c>
      <c r="G77" s="433">
        <v>0</v>
      </c>
      <c r="H77" s="433">
        <v>0</v>
      </c>
      <c r="I77" s="433">
        <v>0</v>
      </c>
      <c r="J77" s="409">
        <f t="shared" si="68"/>
        <v>0</v>
      </c>
      <c r="K77" s="409">
        <v>0</v>
      </c>
      <c r="L77" s="409">
        <v>0</v>
      </c>
      <c r="M77" s="409">
        <v>0</v>
      </c>
      <c r="N77" s="409">
        <f t="shared" si="69"/>
        <v>0</v>
      </c>
      <c r="O77" s="409">
        <f t="shared" si="70"/>
        <v>0</v>
      </c>
      <c r="P77" s="409">
        <f t="shared" si="66"/>
        <v>0</v>
      </c>
      <c r="Q77" s="409">
        <f t="shared" si="66"/>
        <v>0</v>
      </c>
      <c r="R77" s="409">
        <f t="shared" si="66"/>
        <v>0</v>
      </c>
    </row>
    <row r="78" spans="1:18" ht="215.25" customHeight="1" x14ac:dyDescent="0.25">
      <c r="A78" s="663" t="s">
        <v>72</v>
      </c>
      <c r="B78" s="459" t="s">
        <v>439</v>
      </c>
      <c r="C78" s="433">
        <v>0</v>
      </c>
      <c r="D78" s="433">
        <v>0</v>
      </c>
      <c r="E78" s="433">
        <v>0</v>
      </c>
      <c r="F78" s="409">
        <f t="shared" si="71"/>
        <v>0</v>
      </c>
      <c r="G78" s="409">
        <v>2319.1815000000001</v>
      </c>
      <c r="H78" s="409">
        <v>7857.5445</v>
      </c>
      <c r="I78" s="433">
        <v>0</v>
      </c>
      <c r="J78" s="409">
        <f>G78+H78</f>
        <v>10176.726000000001</v>
      </c>
      <c r="K78" s="409">
        <v>0</v>
      </c>
      <c r="L78" s="409">
        <v>8224.9</v>
      </c>
      <c r="M78" s="409">
        <v>0</v>
      </c>
      <c r="N78" s="409">
        <f>K78+L78+M78</f>
        <v>8224.9</v>
      </c>
      <c r="O78" s="409">
        <f>G78</f>
        <v>2319.1815000000001</v>
      </c>
      <c r="P78" s="409">
        <f>H78+L78</f>
        <v>16082.4445</v>
      </c>
      <c r="Q78" s="409">
        <v>0</v>
      </c>
      <c r="R78" s="409">
        <f>O78+P78+R82</f>
        <v>18701.626</v>
      </c>
    </row>
    <row r="79" spans="1:18" ht="89.25" hidden="1" customHeight="1" x14ac:dyDescent="0.25">
      <c r="A79" s="664"/>
      <c r="B79" s="411" t="s">
        <v>403</v>
      </c>
      <c r="C79" s="433">
        <v>0</v>
      </c>
      <c r="D79" s="433">
        <v>0</v>
      </c>
      <c r="E79" s="433">
        <v>0</v>
      </c>
      <c r="F79" s="409">
        <f t="shared" si="71"/>
        <v>0</v>
      </c>
      <c r="G79" s="433">
        <v>0</v>
      </c>
      <c r="H79" s="433">
        <v>0</v>
      </c>
      <c r="I79" s="433">
        <v>0</v>
      </c>
      <c r="J79" s="409">
        <f t="shared" si="68"/>
        <v>0</v>
      </c>
      <c r="K79" s="409">
        <v>0</v>
      </c>
      <c r="L79" s="409">
        <v>0</v>
      </c>
      <c r="M79" s="409">
        <v>0</v>
      </c>
      <c r="N79" s="409">
        <f t="shared" ref="N79:N80" si="72">K79+L79+M79</f>
        <v>0</v>
      </c>
      <c r="O79" s="409">
        <f t="shared" ref="O79:O80" si="73">G79</f>
        <v>0</v>
      </c>
      <c r="P79" s="409">
        <f t="shared" ref="P79:P82" si="74">H79+L79</f>
        <v>0</v>
      </c>
      <c r="Q79" s="409">
        <f t="shared" si="66"/>
        <v>0</v>
      </c>
      <c r="R79" s="409">
        <f t="shared" ref="R79:R82" si="75">O79+P79</f>
        <v>0</v>
      </c>
    </row>
    <row r="80" spans="1:18" ht="115.5" hidden="1" customHeight="1" thickBot="1" x14ac:dyDescent="0.3">
      <c r="A80" s="664"/>
      <c r="B80" s="411" t="s">
        <v>404</v>
      </c>
      <c r="C80" s="433">
        <v>0</v>
      </c>
      <c r="D80" s="433">
        <v>0</v>
      </c>
      <c r="E80" s="433">
        <v>0</v>
      </c>
      <c r="F80" s="409">
        <f t="shared" si="71"/>
        <v>0</v>
      </c>
      <c r="G80" s="433">
        <v>0</v>
      </c>
      <c r="H80" s="433">
        <v>0</v>
      </c>
      <c r="I80" s="433">
        <v>0</v>
      </c>
      <c r="J80" s="409">
        <f t="shared" si="68"/>
        <v>0</v>
      </c>
      <c r="K80" s="409">
        <v>0</v>
      </c>
      <c r="L80" s="409">
        <v>0</v>
      </c>
      <c r="M80" s="409">
        <v>0</v>
      </c>
      <c r="N80" s="409">
        <f t="shared" si="72"/>
        <v>0</v>
      </c>
      <c r="O80" s="409">
        <f t="shared" si="73"/>
        <v>0</v>
      </c>
      <c r="P80" s="409">
        <f t="shared" si="74"/>
        <v>0</v>
      </c>
      <c r="Q80" s="409">
        <f t="shared" si="66"/>
        <v>0</v>
      </c>
      <c r="R80" s="409">
        <f t="shared" si="75"/>
        <v>0</v>
      </c>
    </row>
    <row r="81" spans="1:20" ht="34.5" customHeight="1" x14ac:dyDescent="0.25">
      <c r="A81" s="664"/>
      <c r="B81" s="434" t="s">
        <v>448</v>
      </c>
      <c r="C81" s="435">
        <v>0</v>
      </c>
      <c r="D81" s="435">
        <v>0</v>
      </c>
      <c r="E81" s="435">
        <v>0</v>
      </c>
      <c r="F81" s="431">
        <v>0</v>
      </c>
      <c r="G81" s="431">
        <v>0</v>
      </c>
      <c r="H81" s="431">
        <f t="shared" ref="H81:Q81" si="76">H78</f>
        <v>7857.5445</v>
      </c>
      <c r="I81" s="431">
        <f t="shared" si="76"/>
        <v>0</v>
      </c>
      <c r="J81" s="431">
        <f>H81</f>
        <v>7857.5445</v>
      </c>
      <c r="K81" s="431">
        <f t="shared" si="76"/>
        <v>0</v>
      </c>
      <c r="L81" s="431">
        <v>0</v>
      </c>
      <c r="M81" s="431">
        <f t="shared" si="76"/>
        <v>0</v>
      </c>
      <c r="N81" s="431">
        <v>0</v>
      </c>
      <c r="O81" s="431">
        <f>G81</f>
        <v>0</v>
      </c>
      <c r="P81" s="431">
        <f>H81</f>
        <v>7857.5445</v>
      </c>
      <c r="Q81" s="431">
        <f t="shared" si="76"/>
        <v>0</v>
      </c>
      <c r="R81" s="431">
        <f>O81+P81</f>
        <v>7857.5445</v>
      </c>
    </row>
    <row r="82" spans="1:20" ht="50.25" thickBot="1" x14ac:dyDescent="0.3">
      <c r="A82" s="686"/>
      <c r="B82" s="436" t="s">
        <v>452</v>
      </c>
      <c r="C82" s="437">
        <v>300</v>
      </c>
      <c r="D82" s="438">
        <v>0</v>
      </c>
      <c r="E82" s="438">
        <v>0</v>
      </c>
      <c r="F82" s="417">
        <f t="shared" si="71"/>
        <v>300</v>
      </c>
      <c r="G82" s="438">
        <v>0</v>
      </c>
      <c r="H82" s="438">
        <v>0</v>
      </c>
      <c r="I82" s="438">
        <v>0</v>
      </c>
      <c r="J82" s="437">
        <v>0</v>
      </c>
      <c r="K82" s="437">
        <v>0</v>
      </c>
      <c r="L82" s="437">
        <v>0</v>
      </c>
      <c r="M82" s="437">
        <v>0</v>
      </c>
      <c r="N82" s="417">
        <v>0</v>
      </c>
      <c r="O82" s="417">
        <f>C82</f>
        <v>300</v>
      </c>
      <c r="P82" s="417">
        <f t="shared" si="74"/>
        <v>0</v>
      </c>
      <c r="Q82" s="437"/>
      <c r="R82" s="417">
        <f t="shared" si="75"/>
        <v>300</v>
      </c>
    </row>
    <row r="83" spans="1:20" ht="17.25" thickBot="1" x14ac:dyDescent="0.3">
      <c r="A83" s="668" t="s">
        <v>35</v>
      </c>
      <c r="B83" s="669"/>
      <c r="C83" s="416">
        <f>SUM(C73:C82)</f>
        <v>687.90073000000007</v>
      </c>
      <c r="D83" s="416">
        <f>SUM(D73:D82)</f>
        <v>1163.70219</v>
      </c>
      <c r="E83" s="416">
        <f>SUM(E73:E82)</f>
        <v>0</v>
      </c>
      <c r="F83" s="416">
        <f>SUM(F73:F82)</f>
        <v>1851.60292</v>
      </c>
      <c r="G83" s="416">
        <f>SUM(G73:G82)</f>
        <v>2319.1815000000001</v>
      </c>
      <c r="H83" s="416">
        <f>H78</f>
        <v>7857.5445</v>
      </c>
      <c r="I83" s="416">
        <f>SUM(I73:I82)</f>
        <v>0</v>
      </c>
      <c r="J83" s="416">
        <f>SUM(J73:J80)</f>
        <v>10176.726000000001</v>
      </c>
      <c r="K83" s="416">
        <f>SUM(K73:K82)</f>
        <v>0</v>
      </c>
      <c r="L83" s="416">
        <f>SUM(L73:L82)</f>
        <v>8224.9</v>
      </c>
      <c r="M83" s="416">
        <f>SUM(M73:M82)</f>
        <v>0</v>
      </c>
      <c r="N83" s="416">
        <f>SUM(N73:N82)</f>
        <v>8224.9</v>
      </c>
      <c r="O83" s="416">
        <f>SUM(O73:O80)</f>
        <v>2707.08223</v>
      </c>
      <c r="P83" s="416">
        <f>SUM(P73:P80)</f>
        <v>17246.146690000001</v>
      </c>
      <c r="Q83" s="416">
        <f>SUM(Q73:Q80)</f>
        <v>0</v>
      </c>
      <c r="R83" s="439">
        <f>SUM(R73:R80)</f>
        <v>20253.228920000001</v>
      </c>
    </row>
    <row r="84" spans="1:20" ht="17.25" x14ac:dyDescent="0.25">
      <c r="A84" s="657" t="s">
        <v>396</v>
      </c>
      <c r="B84" s="657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1"/>
      <c r="Q84" s="441"/>
      <c r="R84" s="441"/>
    </row>
    <row r="85" spans="1:20" ht="168.75" customHeight="1" x14ac:dyDescent="0.25">
      <c r="A85" s="665" t="s">
        <v>81</v>
      </c>
      <c r="B85" s="412" t="s">
        <v>291</v>
      </c>
      <c r="C85" s="409">
        <v>0</v>
      </c>
      <c r="D85" s="433">
        <v>0</v>
      </c>
      <c r="E85" s="433">
        <v>0</v>
      </c>
      <c r="F85" s="433">
        <v>0</v>
      </c>
      <c r="G85" s="409">
        <v>9556.5718899999993</v>
      </c>
      <c r="H85" s="409">
        <v>5743.6117299999996</v>
      </c>
      <c r="I85" s="409">
        <v>0</v>
      </c>
      <c r="J85" s="409">
        <f>G85+H85</f>
        <v>15300.18362</v>
      </c>
      <c r="K85" s="409">
        <v>7615.5382499999996</v>
      </c>
      <c r="L85" s="409">
        <f>30116.57639+17500+18774.49228</f>
        <v>66391.068670000008</v>
      </c>
      <c r="M85" s="433">
        <v>0</v>
      </c>
      <c r="N85" s="409">
        <f>K85+L85</f>
        <v>74006.606920000006</v>
      </c>
      <c r="O85" s="409">
        <f>G85+K85</f>
        <v>17172.110139999997</v>
      </c>
      <c r="P85" s="442">
        <f>H85+L85</f>
        <v>72134.680400000012</v>
      </c>
      <c r="Q85" s="409">
        <v>0</v>
      </c>
      <c r="R85" s="442">
        <f>O85+P85</f>
        <v>89306.790540000016</v>
      </c>
      <c r="S85" s="396"/>
      <c r="T85" s="396"/>
    </row>
    <row r="86" spans="1:20" ht="34.5" customHeight="1" x14ac:dyDescent="0.25">
      <c r="A86" s="666"/>
      <c r="B86" s="443" t="s">
        <v>448</v>
      </c>
      <c r="C86" s="431">
        <v>0</v>
      </c>
      <c r="D86" s="444">
        <v>0</v>
      </c>
      <c r="E86" s="444">
        <v>0</v>
      </c>
      <c r="F86" s="444">
        <f>C86+D86+E86</f>
        <v>0</v>
      </c>
      <c r="G86" s="444">
        <v>0</v>
      </c>
      <c r="H86" s="431">
        <v>5743.6117299999996</v>
      </c>
      <c r="I86" s="431">
        <v>0</v>
      </c>
      <c r="J86" s="431">
        <f>G86+H86+I86</f>
        <v>5743.6117299999996</v>
      </c>
      <c r="K86" s="431">
        <v>0</v>
      </c>
      <c r="L86" s="431">
        <f>30116.57639+18774.49228</f>
        <v>48891.068669999993</v>
      </c>
      <c r="M86" s="445">
        <v>0</v>
      </c>
      <c r="N86" s="431">
        <f>K86+L86+M86</f>
        <v>48891.068669999993</v>
      </c>
      <c r="O86" s="431">
        <f t="shared" ref="O86:R88" si="77">C86+G86+K86</f>
        <v>0</v>
      </c>
      <c r="P86" s="431">
        <f t="shared" si="77"/>
        <v>54634.68039999999</v>
      </c>
      <c r="Q86" s="431">
        <f t="shared" si="77"/>
        <v>0</v>
      </c>
      <c r="R86" s="431">
        <f t="shared" si="77"/>
        <v>54634.68039999999</v>
      </c>
    </row>
    <row r="87" spans="1:20" ht="53.25" customHeight="1" x14ac:dyDescent="0.25">
      <c r="A87" s="667"/>
      <c r="B87" s="446" t="s">
        <v>452</v>
      </c>
      <c r="C87" s="420">
        <v>1039.45</v>
      </c>
      <c r="D87" s="447">
        <v>0</v>
      </c>
      <c r="E87" s="447">
        <v>0</v>
      </c>
      <c r="F87" s="420">
        <f>C87</f>
        <v>1039.45</v>
      </c>
      <c r="G87" s="447">
        <v>0</v>
      </c>
      <c r="H87" s="447">
        <v>0</v>
      </c>
      <c r="I87" s="447">
        <v>0</v>
      </c>
      <c r="J87" s="447">
        <v>0</v>
      </c>
      <c r="K87" s="447">
        <v>0</v>
      </c>
      <c r="L87" s="447">
        <v>0</v>
      </c>
      <c r="M87" s="447">
        <v>0</v>
      </c>
      <c r="N87" s="447">
        <v>0</v>
      </c>
      <c r="O87" s="420">
        <f>C87</f>
        <v>1039.45</v>
      </c>
      <c r="P87" s="447">
        <v>0</v>
      </c>
      <c r="Q87" s="447">
        <v>0</v>
      </c>
      <c r="R87" s="420">
        <f>O87</f>
        <v>1039.45</v>
      </c>
      <c r="S87" s="397"/>
    </row>
    <row r="88" spans="1:20" ht="228.75" customHeight="1" x14ac:dyDescent="0.25">
      <c r="A88" s="681" t="s">
        <v>74</v>
      </c>
      <c r="B88" s="412" t="s">
        <v>458</v>
      </c>
      <c r="C88" s="433">
        <v>0</v>
      </c>
      <c r="D88" s="448">
        <v>0</v>
      </c>
      <c r="E88" s="448">
        <v>0</v>
      </c>
      <c r="F88" s="448">
        <f>C88+D88+E88</f>
        <v>0</v>
      </c>
      <c r="G88" s="409">
        <v>5509.6724999999997</v>
      </c>
      <c r="H88" s="409">
        <v>17429.017500000002</v>
      </c>
      <c r="I88" s="448">
        <v>0</v>
      </c>
      <c r="J88" s="409">
        <f>G88+H88+I88</f>
        <v>22938.690000000002</v>
      </c>
      <c r="K88" s="409">
        <v>0</v>
      </c>
      <c r="L88" s="409">
        <v>0</v>
      </c>
      <c r="M88" s="409">
        <v>0</v>
      </c>
      <c r="N88" s="409">
        <v>0</v>
      </c>
      <c r="O88" s="409">
        <f>C88+G88+K88</f>
        <v>5509.6724999999997</v>
      </c>
      <c r="P88" s="409">
        <f t="shared" si="77"/>
        <v>17429.017500000002</v>
      </c>
      <c r="Q88" s="409">
        <f t="shared" si="77"/>
        <v>0</v>
      </c>
      <c r="R88" s="409">
        <f>F88+J88+N88</f>
        <v>22938.690000000002</v>
      </c>
    </row>
    <row r="89" spans="1:20" ht="50.25" thickBot="1" x14ac:dyDescent="0.3">
      <c r="A89" s="682"/>
      <c r="B89" s="446" t="s">
        <v>452</v>
      </c>
      <c r="C89" s="420">
        <v>300</v>
      </c>
      <c r="D89" s="447">
        <v>0</v>
      </c>
      <c r="E89" s="447">
        <v>0</v>
      </c>
      <c r="F89" s="447">
        <f>C89</f>
        <v>300</v>
      </c>
      <c r="G89" s="420">
        <v>0</v>
      </c>
      <c r="H89" s="420">
        <v>0</v>
      </c>
      <c r="I89" s="447">
        <v>0</v>
      </c>
      <c r="J89" s="420">
        <v>0</v>
      </c>
      <c r="K89" s="420">
        <v>0</v>
      </c>
      <c r="L89" s="420">
        <v>0</v>
      </c>
      <c r="M89" s="420">
        <v>0</v>
      </c>
      <c r="N89" s="420">
        <v>0</v>
      </c>
      <c r="O89" s="420">
        <f>C89</f>
        <v>300</v>
      </c>
      <c r="P89" s="420">
        <v>0</v>
      </c>
      <c r="Q89" s="420">
        <v>0</v>
      </c>
      <c r="R89" s="420">
        <f>F89</f>
        <v>300</v>
      </c>
    </row>
    <row r="90" spans="1:20" ht="17.25" thickBot="1" x14ac:dyDescent="0.3">
      <c r="A90" s="668" t="s">
        <v>35</v>
      </c>
      <c r="B90" s="669"/>
      <c r="C90" s="416">
        <f>C85+C87+C88+C89</f>
        <v>1339.45</v>
      </c>
      <c r="D90" s="416">
        <f t="shared" ref="D90:R90" si="78">D85+D87+D88+D89</f>
        <v>0</v>
      </c>
      <c r="E90" s="416">
        <f t="shared" si="78"/>
        <v>0</v>
      </c>
      <c r="F90" s="416">
        <f t="shared" si="78"/>
        <v>1339.45</v>
      </c>
      <c r="G90" s="416">
        <f t="shared" si="78"/>
        <v>15066.24439</v>
      </c>
      <c r="H90" s="416">
        <f t="shared" si="78"/>
        <v>23172.629230000002</v>
      </c>
      <c r="I90" s="416">
        <f t="shared" si="78"/>
        <v>0</v>
      </c>
      <c r="J90" s="416">
        <f t="shared" si="78"/>
        <v>38238.873619999998</v>
      </c>
      <c r="K90" s="416">
        <f t="shared" si="78"/>
        <v>7615.5382499999996</v>
      </c>
      <c r="L90" s="416">
        <f t="shared" si="78"/>
        <v>66391.068670000008</v>
      </c>
      <c r="M90" s="416">
        <f t="shared" si="78"/>
        <v>0</v>
      </c>
      <c r="N90" s="416">
        <f t="shared" si="78"/>
        <v>74006.606920000006</v>
      </c>
      <c r="O90" s="416">
        <f t="shared" si="78"/>
        <v>24021.232639999998</v>
      </c>
      <c r="P90" s="416">
        <f t="shared" si="78"/>
        <v>89563.697900000014</v>
      </c>
      <c r="Q90" s="416">
        <f t="shared" si="78"/>
        <v>0</v>
      </c>
      <c r="R90" s="416">
        <f t="shared" si="78"/>
        <v>113584.93054000002</v>
      </c>
      <c r="S90" s="396"/>
      <c r="T90" s="396"/>
    </row>
    <row r="91" spans="1:20" ht="17.25" x14ac:dyDescent="0.25">
      <c r="A91" s="657" t="s">
        <v>397</v>
      </c>
      <c r="B91" s="657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9"/>
      <c r="Q91" s="449"/>
      <c r="R91" s="449"/>
    </row>
    <row r="92" spans="1:20" ht="99" x14ac:dyDescent="0.25">
      <c r="A92" s="681" t="s">
        <v>122</v>
      </c>
      <c r="B92" s="408" t="s">
        <v>321</v>
      </c>
      <c r="C92" s="409">
        <v>0</v>
      </c>
      <c r="D92" s="409">
        <v>3237.6523499999998</v>
      </c>
      <c r="E92" s="409">
        <v>0</v>
      </c>
      <c r="F92" s="409">
        <f>SUM(C92:E92)</f>
        <v>3237.6523499999998</v>
      </c>
      <c r="G92" s="409">
        <v>0</v>
      </c>
      <c r="H92" s="409">
        <v>0</v>
      </c>
      <c r="I92" s="409">
        <v>0</v>
      </c>
      <c r="J92" s="409">
        <f>G92+H92+I92</f>
        <v>0</v>
      </c>
      <c r="K92" s="409">
        <v>0</v>
      </c>
      <c r="L92" s="409">
        <v>0</v>
      </c>
      <c r="M92" s="409">
        <v>0</v>
      </c>
      <c r="N92" s="409">
        <f>K92+L92+M92</f>
        <v>0</v>
      </c>
      <c r="O92" s="409">
        <f>C92+G92+K92</f>
        <v>0</v>
      </c>
      <c r="P92" s="409">
        <f>D92+H92+L92</f>
        <v>3237.6523499999998</v>
      </c>
      <c r="Q92" s="409">
        <f>E92+I92+M92</f>
        <v>0</v>
      </c>
      <c r="R92" s="409">
        <f>F92+J92+N92</f>
        <v>3237.6523499999998</v>
      </c>
    </row>
    <row r="93" spans="1:20" ht="50.25" thickBot="1" x14ac:dyDescent="0.3">
      <c r="A93" s="683"/>
      <c r="B93" s="455" t="s">
        <v>452</v>
      </c>
      <c r="C93" s="456">
        <v>1150.12058</v>
      </c>
      <c r="D93" s="456">
        <v>0</v>
      </c>
      <c r="E93" s="456">
        <v>0</v>
      </c>
      <c r="F93" s="456">
        <f>C93</f>
        <v>1150.12058</v>
      </c>
      <c r="G93" s="456">
        <v>0</v>
      </c>
      <c r="H93" s="456">
        <v>0</v>
      </c>
      <c r="I93" s="456">
        <v>0</v>
      </c>
      <c r="J93" s="456">
        <v>0</v>
      </c>
      <c r="K93" s="456">
        <v>0</v>
      </c>
      <c r="L93" s="456">
        <v>0</v>
      </c>
      <c r="M93" s="456">
        <v>0</v>
      </c>
      <c r="N93" s="456">
        <v>0</v>
      </c>
      <c r="O93" s="456">
        <f>C93</f>
        <v>1150.12058</v>
      </c>
      <c r="P93" s="456">
        <v>0</v>
      </c>
      <c r="Q93" s="456">
        <v>0</v>
      </c>
      <c r="R93" s="456">
        <f>O93</f>
        <v>1150.12058</v>
      </c>
    </row>
    <row r="94" spans="1:20" ht="17.25" thickBot="1" x14ac:dyDescent="0.3">
      <c r="A94" s="679" t="s">
        <v>35</v>
      </c>
      <c r="B94" s="680"/>
      <c r="C94" s="454">
        <f>C93</f>
        <v>1150.12058</v>
      </c>
      <c r="D94" s="454">
        <f>SUM(D92:D92)</f>
        <v>3237.6523499999998</v>
      </c>
      <c r="E94" s="454">
        <f>SUM(E92:E92)</f>
        <v>0</v>
      </c>
      <c r="F94" s="454">
        <f>F92+F93</f>
        <v>4387.7729300000001</v>
      </c>
      <c r="G94" s="454">
        <f t="shared" ref="G94:R94" si="79">G93</f>
        <v>0</v>
      </c>
      <c r="H94" s="454">
        <f t="shared" si="79"/>
        <v>0</v>
      </c>
      <c r="I94" s="454">
        <f t="shared" si="79"/>
        <v>0</v>
      </c>
      <c r="J94" s="454">
        <f t="shared" si="79"/>
        <v>0</v>
      </c>
      <c r="K94" s="454">
        <f t="shared" si="79"/>
        <v>0</v>
      </c>
      <c r="L94" s="454">
        <f t="shared" si="79"/>
        <v>0</v>
      </c>
      <c r="M94" s="454">
        <f t="shared" si="79"/>
        <v>0</v>
      </c>
      <c r="N94" s="454">
        <f t="shared" si="79"/>
        <v>0</v>
      </c>
      <c r="O94" s="454">
        <f t="shared" si="79"/>
        <v>1150.12058</v>
      </c>
      <c r="P94" s="454">
        <f t="shared" si="79"/>
        <v>0</v>
      </c>
      <c r="Q94" s="454">
        <f t="shared" si="79"/>
        <v>0</v>
      </c>
      <c r="R94" s="454">
        <f t="shared" si="79"/>
        <v>1150.12058</v>
      </c>
    </row>
    <row r="95" spans="1:20" ht="87.75" customHeight="1" x14ac:dyDescent="0.25">
      <c r="A95" s="657" t="s">
        <v>398</v>
      </c>
      <c r="B95" s="657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9"/>
      <c r="Q95" s="449"/>
      <c r="R95" s="449"/>
    </row>
    <row r="96" spans="1:20" ht="54.75" customHeight="1" x14ac:dyDescent="0.25">
      <c r="A96" s="450" t="s">
        <v>78</v>
      </c>
      <c r="B96" s="648" t="s">
        <v>326</v>
      </c>
      <c r="C96" s="451">
        <v>55.703330000000001</v>
      </c>
      <c r="D96" s="451">
        <v>167.10999000000001</v>
      </c>
      <c r="E96" s="451">
        <v>451.81589000000002</v>
      </c>
      <c r="F96" s="409">
        <f>SUM(C96:E96)</f>
        <v>674.62921000000006</v>
      </c>
      <c r="G96" s="409">
        <v>19.943950000000001</v>
      </c>
      <c r="H96" s="409">
        <v>59.83184</v>
      </c>
      <c r="I96" s="409">
        <v>1136.80495</v>
      </c>
      <c r="J96" s="409">
        <f>G96+H96+I96</f>
        <v>1216.5807399999999</v>
      </c>
      <c r="K96" s="409">
        <v>33.007869999999997</v>
      </c>
      <c r="L96" s="409">
        <v>99.023610000000005</v>
      </c>
      <c r="M96" s="409">
        <v>1881.4485299999999</v>
      </c>
      <c r="N96" s="409">
        <f>K96+L96+M96</f>
        <v>2013.4800099999998</v>
      </c>
      <c r="O96" s="409">
        <f t="shared" ref="O96:R97" si="80">C96+G96+K96</f>
        <v>108.65514999999999</v>
      </c>
      <c r="P96" s="409">
        <f t="shared" si="80"/>
        <v>325.96544</v>
      </c>
      <c r="Q96" s="409">
        <f t="shared" si="80"/>
        <v>3470.0693700000002</v>
      </c>
      <c r="R96" s="409">
        <f>F96+J96+N96</f>
        <v>3904.6899599999997</v>
      </c>
    </row>
    <row r="97" spans="1:18" ht="111" customHeight="1" thickBot="1" x14ac:dyDescent="0.3">
      <c r="A97" s="414" t="s">
        <v>79</v>
      </c>
      <c r="B97" s="658"/>
      <c r="C97" s="452">
        <v>0</v>
      </c>
      <c r="D97" s="452">
        <v>0</v>
      </c>
      <c r="E97" s="452">
        <v>0</v>
      </c>
      <c r="F97" s="452">
        <v>0</v>
      </c>
      <c r="G97" s="420">
        <v>9.4213199999999997</v>
      </c>
      <c r="H97" s="420">
        <v>28.263929999999998</v>
      </c>
      <c r="I97" s="420">
        <v>537.01475000000005</v>
      </c>
      <c r="J97" s="420">
        <f>G97+H97+I97</f>
        <v>574.70000000000005</v>
      </c>
      <c r="K97" s="420">
        <v>198.01485</v>
      </c>
      <c r="L97" s="420">
        <v>0</v>
      </c>
      <c r="M97" s="420">
        <v>0</v>
      </c>
      <c r="N97" s="420">
        <f>K97</f>
        <v>198.01485</v>
      </c>
      <c r="O97" s="420">
        <f t="shared" si="80"/>
        <v>207.43617</v>
      </c>
      <c r="P97" s="420">
        <f t="shared" si="80"/>
        <v>28.263929999999998</v>
      </c>
      <c r="Q97" s="420">
        <f t="shared" si="80"/>
        <v>537.01475000000005</v>
      </c>
      <c r="R97" s="420">
        <f t="shared" si="80"/>
        <v>772.71485000000007</v>
      </c>
    </row>
    <row r="98" spans="1:18" ht="17.25" thickBot="1" x14ac:dyDescent="0.3">
      <c r="A98" s="668" t="s">
        <v>35</v>
      </c>
      <c r="B98" s="669"/>
      <c r="C98" s="416">
        <f>SUM(C96:C97)</f>
        <v>55.703330000000001</v>
      </c>
      <c r="D98" s="416">
        <f t="shared" ref="D98:R98" si="81">SUM(D96:D97)</f>
        <v>167.10999000000001</v>
      </c>
      <c r="E98" s="416">
        <f t="shared" si="81"/>
        <v>451.81589000000002</v>
      </c>
      <c r="F98" s="416">
        <f t="shared" si="81"/>
        <v>674.62921000000006</v>
      </c>
      <c r="G98" s="453">
        <f t="shared" si="81"/>
        <v>29.365270000000002</v>
      </c>
      <c r="H98" s="416">
        <f t="shared" si="81"/>
        <v>88.095770000000002</v>
      </c>
      <c r="I98" s="416">
        <f t="shared" si="81"/>
        <v>1673.8197</v>
      </c>
      <c r="J98" s="416">
        <f t="shared" si="81"/>
        <v>1791.2807399999999</v>
      </c>
      <c r="K98" s="416">
        <f t="shared" si="81"/>
        <v>231.02271999999999</v>
      </c>
      <c r="L98" s="416">
        <f t="shared" si="81"/>
        <v>99.023610000000005</v>
      </c>
      <c r="M98" s="416">
        <f t="shared" si="81"/>
        <v>1881.4485299999999</v>
      </c>
      <c r="N98" s="416">
        <f t="shared" si="81"/>
        <v>2211.4948599999998</v>
      </c>
      <c r="O98" s="416">
        <f t="shared" si="81"/>
        <v>316.09132</v>
      </c>
      <c r="P98" s="416">
        <f t="shared" si="81"/>
        <v>354.22937000000002</v>
      </c>
      <c r="Q98" s="416">
        <f t="shared" si="81"/>
        <v>4007.0841200000004</v>
      </c>
      <c r="R98" s="416">
        <f t="shared" si="81"/>
        <v>4677.40481</v>
      </c>
    </row>
    <row r="99" spans="1:18" ht="18.75" x14ac:dyDescent="0.3">
      <c r="A99" s="130"/>
      <c r="B99" s="130"/>
      <c r="C99" s="130"/>
      <c r="D99" s="130"/>
      <c r="E99" s="130"/>
      <c r="F99" s="130"/>
      <c r="G99" s="130"/>
      <c r="H99" s="130"/>
      <c r="I99" s="130"/>
    </row>
    <row r="100" spans="1:18" ht="18.75" x14ac:dyDescent="0.3">
      <c r="A100" s="130"/>
      <c r="B100" s="130"/>
      <c r="C100" s="130"/>
      <c r="D100" s="130"/>
      <c r="E100" s="130"/>
      <c r="F100" s="130"/>
      <c r="G100" s="130"/>
      <c r="H100" s="130"/>
      <c r="I100" s="130"/>
    </row>
    <row r="101" spans="1:18" ht="18.75" x14ac:dyDescent="0.3">
      <c r="A101" s="130"/>
      <c r="B101" s="130"/>
      <c r="C101" s="130"/>
      <c r="D101" s="130"/>
      <c r="E101" s="130"/>
      <c r="F101" s="130"/>
      <c r="G101" s="130"/>
      <c r="H101" s="130"/>
      <c r="I101" s="130"/>
    </row>
  </sheetData>
  <mergeCells count="55">
    <mergeCell ref="A64:B64"/>
    <mergeCell ref="A29:A32"/>
    <mergeCell ref="A73:A76"/>
    <mergeCell ref="A68:A70"/>
    <mergeCell ref="A78:A82"/>
    <mergeCell ref="A67:B67"/>
    <mergeCell ref="A71:B71"/>
    <mergeCell ref="A53:B53"/>
    <mergeCell ref="A54:B54"/>
    <mergeCell ref="A98:B98"/>
    <mergeCell ref="A57:B57"/>
    <mergeCell ref="A63:B63"/>
    <mergeCell ref="A58:A62"/>
    <mergeCell ref="A65:R65"/>
    <mergeCell ref="A66:B66"/>
    <mergeCell ref="A72:B72"/>
    <mergeCell ref="A84:B84"/>
    <mergeCell ref="A90:B90"/>
    <mergeCell ref="A91:B91"/>
    <mergeCell ref="A94:B94"/>
    <mergeCell ref="A95:B95"/>
    <mergeCell ref="A85:A87"/>
    <mergeCell ref="A88:A89"/>
    <mergeCell ref="A92:A93"/>
    <mergeCell ref="A83:B83"/>
    <mergeCell ref="A25:A28"/>
    <mergeCell ref="O6:R6"/>
    <mergeCell ref="P3:R3"/>
    <mergeCell ref="A13:A14"/>
    <mergeCell ref="B96:B97"/>
    <mergeCell ref="A23:A24"/>
    <mergeCell ref="A40:A41"/>
    <mergeCell ref="A47:A50"/>
    <mergeCell ref="A34:B34"/>
    <mergeCell ref="A35:B35"/>
    <mergeCell ref="A42:B42"/>
    <mergeCell ref="A43:B43"/>
    <mergeCell ref="A44:A46"/>
    <mergeCell ref="A36:A37"/>
    <mergeCell ref="A51:A52"/>
    <mergeCell ref="A56:B56"/>
    <mergeCell ref="A17:A19"/>
    <mergeCell ref="A20:A22"/>
    <mergeCell ref="C3:N3"/>
    <mergeCell ref="C4:N4"/>
    <mergeCell ref="A6:A7"/>
    <mergeCell ref="B6:B7"/>
    <mergeCell ref="C6:F6"/>
    <mergeCell ref="G6:J6"/>
    <mergeCell ref="K6:N6"/>
    <mergeCell ref="A8:B8"/>
    <mergeCell ref="A9:R9"/>
    <mergeCell ref="A10:R10"/>
    <mergeCell ref="A11:B11"/>
    <mergeCell ref="A12:B12"/>
  </mergeCells>
  <pageMargins left="0.51181102362204722" right="0.31496062992125984" top="0.74803149606299213" bottom="0.74803149606299213" header="0.31496062992125984" footer="0.31496062992125984"/>
  <pageSetup paperSize="9" scale="39" firstPageNumber="5" orientation="landscape" useFirstPageNumber="1" r:id="rId1"/>
  <headerFooter>
    <oddHeader>&amp;C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BreakPreview" topLeftCell="A107" zoomScale="70" zoomScaleNormal="80" zoomScaleSheetLayoutView="70" workbookViewId="0">
      <selection activeCell="B42" sqref="B42"/>
    </sheetView>
  </sheetViews>
  <sheetFormatPr defaultRowHeight="18.75" x14ac:dyDescent="0.3"/>
  <cols>
    <col min="1" max="1" width="22.85546875" style="312" customWidth="1"/>
    <col min="2" max="2" width="37.7109375" style="129" customWidth="1"/>
    <col min="3" max="3" width="19.42578125" style="130" customWidth="1"/>
    <col min="4" max="4" width="20.42578125" style="130" customWidth="1"/>
    <col min="5" max="5" width="19.85546875" style="130" customWidth="1"/>
    <col min="6" max="6" width="19.85546875" style="130" bestFit="1" customWidth="1"/>
    <col min="7" max="7" width="18.7109375" style="130" customWidth="1"/>
    <col min="8" max="8" width="19.7109375" style="130" customWidth="1"/>
    <col min="9" max="9" width="19.42578125" style="130" customWidth="1"/>
    <col min="10" max="10" width="20" style="130" customWidth="1"/>
    <col min="11" max="11" width="18.140625" style="130" customWidth="1"/>
    <col min="12" max="13" width="18.5703125" style="130" customWidth="1"/>
    <col min="14" max="16" width="20.7109375" style="130" customWidth="1"/>
    <col min="17" max="17" width="21" style="130" customWidth="1"/>
    <col min="18" max="18" width="20.5703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76" t="s">
        <v>220</v>
      </c>
      <c r="Q1" s="476"/>
      <c r="R1" s="476"/>
    </row>
    <row r="2" spans="1:19" x14ac:dyDescent="0.3">
      <c r="A2" s="491" t="s">
        <v>219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</row>
    <row r="3" spans="1:19" x14ac:dyDescent="0.3">
      <c r="A3" s="491" t="s">
        <v>40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19" ht="19.5" thickBot="1" x14ac:dyDescent="0.35">
      <c r="A4" s="562" t="s">
        <v>27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</row>
    <row r="5" spans="1:19" s="19" customFormat="1" ht="15.75" customHeight="1" x14ac:dyDescent="0.25">
      <c r="A5" s="691" t="s">
        <v>55</v>
      </c>
      <c r="B5" s="565" t="s">
        <v>57</v>
      </c>
      <c r="C5" s="567" t="s">
        <v>44</v>
      </c>
      <c r="D5" s="567"/>
      <c r="E5" s="567"/>
      <c r="F5" s="567"/>
      <c r="G5" s="567" t="s">
        <v>45</v>
      </c>
      <c r="H5" s="567"/>
      <c r="I5" s="567"/>
      <c r="J5" s="567"/>
      <c r="K5" s="567" t="s">
        <v>46</v>
      </c>
      <c r="L5" s="567"/>
      <c r="M5" s="567"/>
      <c r="N5" s="567"/>
      <c r="O5" s="567" t="s">
        <v>49</v>
      </c>
      <c r="P5" s="567"/>
      <c r="Q5" s="568"/>
      <c r="R5" s="569"/>
    </row>
    <row r="6" spans="1:19" s="17" customFormat="1" ht="63" customHeight="1" x14ac:dyDescent="0.25">
      <c r="A6" s="692"/>
      <c r="B6" s="566"/>
      <c r="C6" s="307" t="s">
        <v>47</v>
      </c>
      <c r="D6" s="307" t="s">
        <v>48</v>
      </c>
      <c r="E6" s="307" t="s">
        <v>106</v>
      </c>
      <c r="F6" s="132" t="s">
        <v>28</v>
      </c>
      <c r="G6" s="307" t="s">
        <v>47</v>
      </c>
      <c r="H6" s="307" t="s">
        <v>48</v>
      </c>
      <c r="I6" s="307" t="s">
        <v>106</v>
      </c>
      <c r="J6" s="132" t="s">
        <v>28</v>
      </c>
      <c r="K6" s="307" t="s">
        <v>47</v>
      </c>
      <c r="L6" s="307" t="s">
        <v>48</v>
      </c>
      <c r="M6" s="307" t="s">
        <v>106</v>
      </c>
      <c r="N6" s="132" t="s">
        <v>28</v>
      </c>
      <c r="O6" s="307" t="s">
        <v>47</v>
      </c>
      <c r="P6" s="307" t="s">
        <v>48</v>
      </c>
      <c r="Q6" s="307" t="s">
        <v>106</v>
      </c>
      <c r="R6" s="133" t="s">
        <v>28</v>
      </c>
    </row>
    <row r="7" spans="1:19" s="74" customFormat="1" ht="30.75" customHeight="1" x14ac:dyDescent="0.25">
      <c r="A7" s="572" t="s">
        <v>54</v>
      </c>
      <c r="B7" s="573"/>
      <c r="C7" s="134">
        <f>C10+C47+C71+C109</f>
        <v>30133.728000000003</v>
      </c>
      <c r="D7" s="134">
        <f t="shared" ref="D7:R7" si="0">D10+D47+D71+D109</f>
        <v>366341.766</v>
      </c>
      <c r="E7" s="134">
        <f t="shared" si="0"/>
        <v>18312.598999999998</v>
      </c>
      <c r="F7" s="134">
        <f t="shared" si="0"/>
        <v>414788.09300000005</v>
      </c>
      <c r="G7" s="134">
        <f t="shared" si="0"/>
        <v>37712.680999999997</v>
      </c>
      <c r="H7" s="134">
        <f t="shared" si="0"/>
        <v>119598.67199999999</v>
      </c>
      <c r="I7" s="134">
        <f t="shared" si="0"/>
        <v>71375.448000000004</v>
      </c>
      <c r="J7" s="134">
        <f t="shared" si="0"/>
        <v>228686.80099999998</v>
      </c>
      <c r="K7" s="134">
        <f t="shared" si="0"/>
        <v>37359.084000000003</v>
      </c>
      <c r="L7" s="134">
        <f t="shared" si="0"/>
        <v>118583.59600000002</v>
      </c>
      <c r="M7" s="134">
        <f t="shared" si="0"/>
        <v>20156.289999999997</v>
      </c>
      <c r="N7" s="134">
        <f t="shared" si="0"/>
        <v>176098.97</v>
      </c>
      <c r="O7" s="134">
        <f t="shared" si="0"/>
        <v>105205.493</v>
      </c>
      <c r="P7" s="134">
        <f t="shared" si="0"/>
        <v>604524.0340000001</v>
      </c>
      <c r="Q7" s="134">
        <f t="shared" si="0"/>
        <v>109844.337</v>
      </c>
      <c r="R7" s="134">
        <f t="shared" si="0"/>
        <v>819573.86400000006</v>
      </c>
    </row>
    <row r="8" spans="1:19" ht="17.25" customHeight="1" thickBot="1" x14ac:dyDescent="0.3">
      <c r="A8" s="574" t="s">
        <v>37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/>
      <c r="R8" s="577"/>
    </row>
    <row r="9" spans="1:19" s="2" customFormat="1" ht="25.5" customHeight="1" x14ac:dyDescent="0.25">
      <c r="A9" s="693" t="s">
        <v>39</v>
      </c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5"/>
      <c r="R9" s="696"/>
    </row>
    <row r="10" spans="1:19" s="32" customFormat="1" ht="21" customHeight="1" thickBot="1" x14ac:dyDescent="0.3">
      <c r="A10" s="578" t="s">
        <v>56</v>
      </c>
      <c r="B10" s="579"/>
      <c r="C10" s="135">
        <f t="shared" ref="C10:R10" si="1">C33+C45+C37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42" customHeight="1" x14ac:dyDescent="0.25">
      <c r="A11" s="580" t="s">
        <v>285</v>
      </c>
      <c r="B11" s="581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3.25" customHeight="1" x14ac:dyDescent="0.25">
      <c r="A12" s="597" t="s">
        <v>81</v>
      </c>
      <c r="B12" s="140" t="s">
        <v>405</v>
      </c>
      <c r="C12" s="143">
        <v>781.83199999999999</v>
      </c>
      <c r="D12" s="148">
        <f>C12</f>
        <v>781.83199999999999</v>
      </c>
      <c r="E12" s="148">
        <v>0</v>
      </c>
      <c r="F12" s="148">
        <f>C12+D12</f>
        <v>1563.664</v>
      </c>
      <c r="G12" s="143">
        <v>0</v>
      </c>
      <c r="H12" s="143">
        <v>0</v>
      </c>
      <c r="I12" s="148">
        <v>0</v>
      </c>
      <c r="J12" s="143">
        <v>0</v>
      </c>
      <c r="K12" s="143">
        <v>0</v>
      </c>
      <c r="L12" s="143">
        <v>0</v>
      </c>
      <c r="M12" s="148">
        <v>0</v>
      </c>
      <c r="N12" s="143">
        <v>0</v>
      </c>
      <c r="O12" s="148">
        <f t="shared" ref="O12:R30" si="2">C12+G12+K12</f>
        <v>781.83199999999999</v>
      </c>
      <c r="P12" s="148">
        <f t="shared" si="2"/>
        <v>781.83199999999999</v>
      </c>
      <c r="Q12" s="148">
        <v>0</v>
      </c>
      <c r="R12" s="148">
        <f>F12+J12+N12</f>
        <v>1563.664</v>
      </c>
    </row>
    <row r="13" spans="1:19" s="33" customFormat="1" ht="89.25" customHeight="1" x14ac:dyDescent="0.25">
      <c r="A13" s="598"/>
      <c r="B13" s="140" t="s">
        <v>373</v>
      </c>
      <c r="C13" s="143">
        <v>0</v>
      </c>
      <c r="D13" s="148">
        <v>0</v>
      </c>
      <c r="E13" s="148">
        <v>0</v>
      </c>
      <c r="F13" s="148">
        <f t="shared" ref="F13:F31" si="3">C13+D13</f>
        <v>0</v>
      </c>
      <c r="G13" s="143">
        <v>799.43899999999996</v>
      </c>
      <c r="H13" s="148">
        <f>G13</f>
        <v>799.43899999999996</v>
      </c>
      <c r="I13" s="148">
        <v>0</v>
      </c>
      <c r="J13" s="148">
        <f t="shared" ref="J13:J30" si="4">G13+H13</f>
        <v>1598.8779999999999</v>
      </c>
      <c r="K13" s="143">
        <v>0</v>
      </c>
      <c r="L13" s="148">
        <v>0</v>
      </c>
      <c r="M13" s="148">
        <v>0</v>
      </c>
      <c r="N13" s="148">
        <f t="shared" ref="N13:N30" si="5">K13+L13</f>
        <v>0</v>
      </c>
      <c r="O13" s="148">
        <f>C13+G13+K13</f>
        <v>799.43899999999996</v>
      </c>
      <c r="P13" s="148">
        <f>D13+H13+L13</f>
        <v>799.43899999999996</v>
      </c>
      <c r="Q13" s="148">
        <v>0</v>
      </c>
      <c r="R13" s="148">
        <f>F13+J13+N13</f>
        <v>1598.8779999999999</v>
      </c>
    </row>
    <row r="14" spans="1:19" s="33" customFormat="1" ht="87" customHeight="1" x14ac:dyDescent="0.25">
      <c r="A14" s="599"/>
      <c r="B14" s="140" t="s">
        <v>374</v>
      </c>
      <c r="C14" s="214">
        <v>0</v>
      </c>
      <c r="D14" s="148">
        <v>0</v>
      </c>
      <c r="E14" s="148">
        <v>0</v>
      </c>
      <c r="F14" s="305">
        <v>0</v>
      </c>
      <c r="G14" s="215">
        <v>0</v>
      </c>
      <c r="H14" s="305">
        <v>0</v>
      </c>
      <c r="I14" s="305">
        <v>0</v>
      </c>
      <c r="J14" s="148">
        <v>0</v>
      </c>
      <c r="K14" s="143">
        <v>799.43899999999996</v>
      </c>
      <c r="L14" s="148">
        <f>K14</f>
        <v>799.43899999999996</v>
      </c>
      <c r="M14" s="148">
        <v>0</v>
      </c>
      <c r="N14" s="148">
        <f t="shared" si="5"/>
        <v>1598.8779999999999</v>
      </c>
      <c r="O14" s="148">
        <f>C14+G14+K14</f>
        <v>799.43899999999996</v>
      </c>
      <c r="P14" s="148">
        <f>D14+H14+L14</f>
        <v>799.43899999999996</v>
      </c>
      <c r="Q14" s="148">
        <v>0</v>
      </c>
      <c r="R14" s="148">
        <f>F14+J14+N14</f>
        <v>1598.8779999999999</v>
      </c>
    </row>
    <row r="15" spans="1:19" s="33" customFormat="1" ht="59.25" customHeight="1" x14ac:dyDescent="0.25">
      <c r="A15" s="313" t="s">
        <v>366</v>
      </c>
      <c r="B15" s="142" t="s">
        <v>375</v>
      </c>
      <c r="C15" s="214">
        <v>0</v>
      </c>
      <c r="D15" s="143">
        <v>0</v>
      </c>
      <c r="E15" s="143">
        <v>0</v>
      </c>
      <c r="F15" s="215">
        <f>SUM(C15:E15)</f>
        <v>0</v>
      </c>
      <c r="G15" s="215">
        <v>6865.6719999999996</v>
      </c>
      <c r="H15" s="215">
        <v>6865.6719999999996</v>
      </c>
      <c r="I15" s="215">
        <v>0</v>
      </c>
      <c r="J15" s="143">
        <f>G15+H15+I15</f>
        <v>13731.343999999999</v>
      </c>
      <c r="K15" s="143">
        <v>0</v>
      </c>
      <c r="L15" s="143">
        <v>0</v>
      </c>
      <c r="M15" s="143">
        <v>0</v>
      </c>
      <c r="N15" s="143">
        <f>K15+L15+M15</f>
        <v>0</v>
      </c>
      <c r="O15" s="143">
        <f t="shared" si="2"/>
        <v>6865.6719999999996</v>
      </c>
      <c r="P15" s="143">
        <f t="shared" si="2"/>
        <v>6865.6719999999996</v>
      </c>
      <c r="Q15" s="143">
        <f t="shared" si="2"/>
        <v>0</v>
      </c>
      <c r="R15" s="143">
        <f t="shared" si="2"/>
        <v>13731.343999999999</v>
      </c>
    </row>
    <row r="16" spans="1:19" s="33" customFormat="1" ht="38.25" customHeight="1" x14ac:dyDescent="0.25">
      <c r="A16" s="306" t="s">
        <v>367</v>
      </c>
      <c r="B16" s="142" t="s">
        <v>390</v>
      </c>
      <c r="C16" s="214">
        <v>0</v>
      </c>
      <c r="D16" s="143">
        <v>0</v>
      </c>
      <c r="E16" s="148">
        <v>0</v>
      </c>
      <c r="F16" s="305">
        <v>0</v>
      </c>
      <c r="G16" s="215">
        <v>0</v>
      </c>
      <c r="H16" s="215">
        <v>0</v>
      </c>
      <c r="I16" s="305">
        <v>0</v>
      </c>
      <c r="J16" s="148">
        <v>0</v>
      </c>
      <c r="K16" s="143">
        <v>3886.5880000000002</v>
      </c>
      <c r="L16" s="143">
        <v>3886.5880000000002</v>
      </c>
      <c r="M16" s="143">
        <v>0</v>
      </c>
      <c r="N16" s="143">
        <f>K16+L16+M16</f>
        <v>7773.1760000000004</v>
      </c>
      <c r="O16" s="143">
        <f t="shared" si="2"/>
        <v>3886.5880000000002</v>
      </c>
      <c r="P16" s="143">
        <f t="shared" si="2"/>
        <v>3886.5880000000002</v>
      </c>
      <c r="Q16" s="143">
        <f t="shared" si="2"/>
        <v>0</v>
      </c>
      <c r="R16" s="143">
        <f t="shared" si="2"/>
        <v>7773.1760000000004</v>
      </c>
    </row>
    <row r="17" spans="1:18" s="33" customFormat="1" ht="70.5" customHeight="1" x14ac:dyDescent="0.25">
      <c r="A17" s="597" t="s">
        <v>70</v>
      </c>
      <c r="B17" s="140" t="s">
        <v>331</v>
      </c>
      <c r="C17" s="143">
        <v>377.15600000000001</v>
      </c>
      <c r="D17" s="143">
        <v>377.15600000000001</v>
      </c>
      <c r="E17" s="148">
        <v>0</v>
      </c>
      <c r="F17" s="148">
        <f>C17+D17</f>
        <v>754.31200000000001</v>
      </c>
      <c r="G17" s="143"/>
      <c r="H17" s="143"/>
      <c r="I17" s="148">
        <v>0</v>
      </c>
      <c r="J17" s="148">
        <f>G17+H17</f>
        <v>0</v>
      </c>
      <c r="K17" s="216"/>
      <c r="L17" s="216"/>
      <c r="M17" s="216"/>
      <c r="N17" s="216"/>
      <c r="O17" s="143">
        <f t="shared" si="2"/>
        <v>377.15600000000001</v>
      </c>
      <c r="P17" s="143">
        <f t="shared" si="2"/>
        <v>377.15600000000001</v>
      </c>
      <c r="Q17" s="143">
        <f t="shared" si="2"/>
        <v>0</v>
      </c>
      <c r="R17" s="143">
        <f t="shared" si="2"/>
        <v>754.31200000000001</v>
      </c>
    </row>
    <row r="18" spans="1:18" s="33" customFormat="1" ht="77.25" customHeight="1" x14ac:dyDescent="0.25">
      <c r="A18" s="598"/>
      <c r="B18" s="140" t="s">
        <v>332</v>
      </c>
      <c r="C18" s="143">
        <v>0</v>
      </c>
      <c r="D18" s="148">
        <v>0</v>
      </c>
      <c r="E18" s="148">
        <v>0</v>
      </c>
      <c r="F18" s="148">
        <f t="shared" si="3"/>
        <v>0</v>
      </c>
      <c r="G18" s="143">
        <v>377.28500000000003</v>
      </c>
      <c r="H18" s="148">
        <v>377.28500000000003</v>
      </c>
      <c r="I18" s="148">
        <v>0</v>
      </c>
      <c r="J18" s="148">
        <f>G18+H18</f>
        <v>754.57</v>
      </c>
      <c r="K18" s="143">
        <v>0</v>
      </c>
      <c r="L18" s="143">
        <v>0</v>
      </c>
      <c r="M18" s="143">
        <v>0</v>
      </c>
      <c r="N18" s="143">
        <f t="shared" si="5"/>
        <v>0</v>
      </c>
      <c r="O18" s="148">
        <f t="shared" si="2"/>
        <v>377.28500000000003</v>
      </c>
      <c r="P18" s="148">
        <f t="shared" si="2"/>
        <v>377.28500000000003</v>
      </c>
      <c r="Q18" s="148">
        <v>0</v>
      </c>
      <c r="R18" s="148">
        <f t="shared" si="2"/>
        <v>754.57</v>
      </c>
    </row>
    <row r="19" spans="1:18" s="33" customFormat="1" ht="76.5" customHeight="1" x14ac:dyDescent="0.25">
      <c r="A19" s="599"/>
      <c r="B19" s="140" t="s">
        <v>333</v>
      </c>
      <c r="C19" s="143">
        <v>0</v>
      </c>
      <c r="D19" s="148">
        <v>0</v>
      </c>
      <c r="E19" s="148">
        <v>0</v>
      </c>
      <c r="F19" s="148">
        <f t="shared" si="3"/>
        <v>0</v>
      </c>
      <c r="G19" s="148">
        <v>0</v>
      </c>
      <c r="H19" s="148">
        <v>0</v>
      </c>
      <c r="I19" s="148">
        <v>0</v>
      </c>
      <c r="J19" s="148">
        <f>G19+H19</f>
        <v>0</v>
      </c>
      <c r="K19" s="143">
        <v>377.58100000000002</v>
      </c>
      <c r="L19" s="143">
        <v>377.58100000000002</v>
      </c>
      <c r="M19" s="148">
        <v>0</v>
      </c>
      <c r="N19" s="148">
        <f t="shared" si="5"/>
        <v>755.16200000000003</v>
      </c>
      <c r="O19" s="148">
        <f>C19+G19+K19</f>
        <v>377.58100000000002</v>
      </c>
      <c r="P19" s="148">
        <f>D19+H19+L19</f>
        <v>377.58100000000002</v>
      </c>
      <c r="Q19" s="148">
        <v>0</v>
      </c>
      <c r="R19" s="148">
        <f>F19+J19+N19</f>
        <v>755.16200000000003</v>
      </c>
    </row>
    <row r="20" spans="1:18" s="33" customFormat="1" ht="58.5" customHeight="1" x14ac:dyDescent="0.25">
      <c r="A20" s="597" t="s">
        <v>72</v>
      </c>
      <c r="B20" s="140" t="s">
        <v>334</v>
      </c>
      <c r="C20" s="143">
        <v>377.565</v>
      </c>
      <c r="D20" s="148">
        <f>C20</f>
        <v>377.565</v>
      </c>
      <c r="E20" s="148">
        <v>0</v>
      </c>
      <c r="F20" s="148">
        <f t="shared" si="3"/>
        <v>755.13</v>
      </c>
      <c r="G20" s="143">
        <v>0</v>
      </c>
      <c r="H20" s="143">
        <v>0</v>
      </c>
      <c r="I20" s="148">
        <v>0</v>
      </c>
      <c r="J20" s="148">
        <f t="shared" si="4"/>
        <v>0</v>
      </c>
      <c r="K20" s="143">
        <v>0</v>
      </c>
      <c r="L20" s="143">
        <v>0</v>
      </c>
      <c r="M20" s="148">
        <v>0</v>
      </c>
      <c r="N20" s="148">
        <f t="shared" si="5"/>
        <v>0</v>
      </c>
      <c r="O20" s="148">
        <f t="shared" si="2"/>
        <v>377.565</v>
      </c>
      <c r="P20" s="148">
        <f t="shared" si="2"/>
        <v>377.565</v>
      </c>
      <c r="Q20" s="148">
        <v>0</v>
      </c>
      <c r="R20" s="148">
        <f t="shared" si="2"/>
        <v>755.13</v>
      </c>
    </row>
    <row r="21" spans="1:18" s="33" customFormat="1" ht="59.25" customHeight="1" x14ac:dyDescent="0.25">
      <c r="A21" s="598"/>
      <c r="B21" s="140" t="s">
        <v>335</v>
      </c>
      <c r="C21" s="143">
        <v>0</v>
      </c>
      <c r="D21" s="148">
        <v>0</v>
      </c>
      <c r="E21" s="148">
        <v>0</v>
      </c>
      <c r="F21" s="148">
        <f t="shared" si="3"/>
        <v>0</v>
      </c>
      <c r="G21" s="143">
        <v>386.27499999999998</v>
      </c>
      <c r="H21" s="143">
        <v>386.27499999999998</v>
      </c>
      <c r="I21" s="148">
        <v>0</v>
      </c>
      <c r="J21" s="148">
        <f t="shared" si="4"/>
        <v>772.55</v>
      </c>
      <c r="K21" s="143">
        <v>0</v>
      </c>
      <c r="L21" s="143">
        <v>0</v>
      </c>
      <c r="M21" s="148">
        <v>0</v>
      </c>
      <c r="N21" s="148">
        <f t="shared" si="5"/>
        <v>0</v>
      </c>
      <c r="O21" s="148">
        <f t="shared" si="2"/>
        <v>386.27499999999998</v>
      </c>
      <c r="P21" s="148">
        <f t="shared" si="2"/>
        <v>386.27499999999998</v>
      </c>
      <c r="Q21" s="148">
        <v>0</v>
      </c>
      <c r="R21" s="148">
        <f t="shared" si="2"/>
        <v>772.55</v>
      </c>
    </row>
    <row r="22" spans="1:18" s="33" customFormat="1" ht="62.25" customHeight="1" x14ac:dyDescent="0.25">
      <c r="A22" s="599"/>
      <c r="B22" s="140" t="s">
        <v>336</v>
      </c>
      <c r="C22" s="143"/>
      <c r="D22" s="148"/>
      <c r="E22" s="148">
        <v>0</v>
      </c>
      <c r="F22" s="148">
        <f t="shared" si="3"/>
        <v>0</v>
      </c>
      <c r="G22" s="143"/>
      <c r="H22" s="143"/>
      <c r="I22" s="148">
        <v>0</v>
      </c>
      <c r="J22" s="148">
        <f t="shared" si="4"/>
        <v>0</v>
      </c>
      <c r="K22" s="143">
        <v>382.12599999999998</v>
      </c>
      <c r="L22" s="143">
        <v>382.12599999999998</v>
      </c>
      <c r="M22" s="148">
        <v>0</v>
      </c>
      <c r="N22" s="148">
        <f t="shared" si="5"/>
        <v>764.25199999999995</v>
      </c>
      <c r="O22" s="148">
        <f t="shared" si="2"/>
        <v>382.12599999999998</v>
      </c>
      <c r="P22" s="148">
        <f t="shared" si="2"/>
        <v>382.12599999999998</v>
      </c>
      <c r="Q22" s="148">
        <v>0</v>
      </c>
      <c r="R22" s="148">
        <f t="shared" si="2"/>
        <v>764.25199999999995</v>
      </c>
    </row>
    <row r="23" spans="1:18" s="33" customFormat="1" ht="60.75" customHeight="1" x14ac:dyDescent="0.25">
      <c r="A23" s="597" t="s">
        <v>74</v>
      </c>
      <c r="B23" s="140" t="s">
        <v>337</v>
      </c>
      <c r="C23" s="143">
        <v>0</v>
      </c>
      <c r="D23" s="148">
        <v>0</v>
      </c>
      <c r="E23" s="148">
        <v>0</v>
      </c>
      <c r="F23" s="148">
        <f t="shared" si="3"/>
        <v>0</v>
      </c>
      <c r="G23" s="143">
        <v>0</v>
      </c>
      <c r="H23" s="143">
        <v>0</v>
      </c>
      <c r="I23" s="148">
        <v>0</v>
      </c>
      <c r="J23" s="148">
        <f t="shared" si="4"/>
        <v>0</v>
      </c>
      <c r="K23" s="143">
        <v>387.84100000000001</v>
      </c>
      <c r="L23" s="148">
        <v>387.84100000000001</v>
      </c>
      <c r="M23" s="148">
        <v>0</v>
      </c>
      <c r="N23" s="148">
        <f t="shared" si="5"/>
        <v>775.68200000000002</v>
      </c>
      <c r="O23" s="148">
        <f t="shared" si="2"/>
        <v>387.84100000000001</v>
      </c>
      <c r="P23" s="148">
        <f t="shared" si="2"/>
        <v>387.84100000000001</v>
      </c>
      <c r="Q23" s="148">
        <v>0</v>
      </c>
      <c r="R23" s="148">
        <f t="shared" si="2"/>
        <v>775.68200000000002</v>
      </c>
    </row>
    <row r="24" spans="1:18" s="33" customFormat="1" ht="62.25" customHeight="1" x14ac:dyDescent="0.25">
      <c r="A24" s="598"/>
      <c r="B24" s="140" t="s">
        <v>338</v>
      </c>
      <c r="C24" s="143">
        <v>0</v>
      </c>
      <c r="D24" s="148">
        <v>0</v>
      </c>
      <c r="E24" s="148">
        <v>0</v>
      </c>
      <c r="F24" s="148">
        <f t="shared" si="3"/>
        <v>0</v>
      </c>
      <c r="G24" s="143">
        <v>383.947</v>
      </c>
      <c r="H24" s="143">
        <v>383.947</v>
      </c>
      <c r="I24" s="148">
        <v>0</v>
      </c>
      <c r="J24" s="148">
        <f t="shared" si="4"/>
        <v>767.89400000000001</v>
      </c>
      <c r="K24" s="143">
        <v>0</v>
      </c>
      <c r="L24" s="143">
        <v>0</v>
      </c>
      <c r="M24" s="148">
        <v>0</v>
      </c>
      <c r="N24" s="148"/>
      <c r="O24" s="148">
        <f t="shared" si="2"/>
        <v>383.947</v>
      </c>
      <c r="P24" s="148">
        <f t="shared" si="2"/>
        <v>383.947</v>
      </c>
      <c r="Q24" s="148">
        <v>0</v>
      </c>
      <c r="R24" s="148">
        <f t="shared" si="2"/>
        <v>767.89400000000001</v>
      </c>
    </row>
    <row r="25" spans="1:18" s="33" customFormat="1" ht="57.75" customHeight="1" x14ac:dyDescent="0.25">
      <c r="A25" s="599"/>
      <c r="B25" s="140" t="s">
        <v>339</v>
      </c>
      <c r="C25" s="143"/>
      <c r="D25" s="148"/>
      <c r="E25" s="148">
        <v>0</v>
      </c>
      <c r="F25" s="148">
        <f t="shared" si="3"/>
        <v>0</v>
      </c>
      <c r="G25" s="143"/>
      <c r="H25" s="143"/>
      <c r="I25" s="148">
        <v>0</v>
      </c>
      <c r="J25" s="148">
        <f t="shared" si="4"/>
        <v>0</v>
      </c>
      <c r="K25" s="143">
        <v>389.06400000000002</v>
      </c>
      <c r="L25" s="143">
        <v>389.06400000000002</v>
      </c>
      <c r="M25" s="148">
        <v>0</v>
      </c>
      <c r="N25" s="148">
        <f t="shared" si="5"/>
        <v>778.12800000000004</v>
      </c>
      <c r="O25" s="148">
        <f t="shared" si="2"/>
        <v>389.06400000000002</v>
      </c>
      <c r="P25" s="148">
        <f t="shared" si="2"/>
        <v>389.06400000000002</v>
      </c>
      <c r="Q25" s="148">
        <v>0</v>
      </c>
      <c r="R25" s="148">
        <f t="shared" si="2"/>
        <v>778.12800000000004</v>
      </c>
    </row>
    <row r="26" spans="1:18" s="33" customFormat="1" ht="82.5" customHeight="1" x14ac:dyDescent="0.25">
      <c r="A26" s="597" t="s">
        <v>75</v>
      </c>
      <c r="B26" s="140" t="s">
        <v>376</v>
      </c>
      <c r="C26" s="143">
        <v>0</v>
      </c>
      <c r="D26" s="148">
        <v>0</v>
      </c>
      <c r="E26" s="148">
        <v>0</v>
      </c>
      <c r="F26" s="148">
        <f t="shared" si="3"/>
        <v>0</v>
      </c>
      <c r="G26" s="143">
        <v>387.37799999999999</v>
      </c>
      <c r="H26" s="148">
        <v>387.37799999999999</v>
      </c>
      <c r="I26" s="148">
        <v>0</v>
      </c>
      <c r="J26" s="148">
        <f t="shared" si="4"/>
        <v>774.75599999999997</v>
      </c>
      <c r="K26" s="143">
        <v>0</v>
      </c>
      <c r="L26" s="143">
        <v>0</v>
      </c>
      <c r="M26" s="148">
        <v>0</v>
      </c>
      <c r="N26" s="148">
        <f t="shared" si="5"/>
        <v>0</v>
      </c>
      <c r="O26" s="148">
        <f t="shared" si="2"/>
        <v>387.37799999999999</v>
      </c>
      <c r="P26" s="148">
        <f t="shared" si="2"/>
        <v>387.37799999999999</v>
      </c>
      <c r="Q26" s="148">
        <v>0</v>
      </c>
      <c r="R26" s="148">
        <f t="shared" si="2"/>
        <v>774.75599999999997</v>
      </c>
    </row>
    <row r="27" spans="1:18" s="33" customFormat="1" ht="79.5" customHeight="1" x14ac:dyDescent="0.25">
      <c r="A27" s="598"/>
      <c r="B27" s="140" t="s">
        <v>377</v>
      </c>
      <c r="C27" s="143">
        <v>0</v>
      </c>
      <c r="D27" s="148">
        <v>0</v>
      </c>
      <c r="E27" s="148">
        <v>0</v>
      </c>
      <c r="F27" s="148">
        <f t="shared" si="3"/>
        <v>0</v>
      </c>
      <c r="G27" s="143">
        <v>381.15100000000001</v>
      </c>
      <c r="H27" s="143">
        <v>381.15100000000001</v>
      </c>
      <c r="I27" s="148">
        <v>0</v>
      </c>
      <c r="J27" s="148">
        <f t="shared" si="4"/>
        <v>762.30200000000002</v>
      </c>
      <c r="K27" s="143">
        <v>0</v>
      </c>
      <c r="L27" s="143">
        <v>0</v>
      </c>
      <c r="M27" s="148">
        <v>0</v>
      </c>
      <c r="N27" s="148">
        <f t="shared" si="5"/>
        <v>0</v>
      </c>
      <c r="O27" s="148">
        <f t="shared" si="2"/>
        <v>381.15100000000001</v>
      </c>
      <c r="P27" s="148">
        <f t="shared" si="2"/>
        <v>381.15100000000001</v>
      </c>
      <c r="Q27" s="148">
        <v>0</v>
      </c>
      <c r="R27" s="148">
        <f t="shared" si="2"/>
        <v>762.30200000000002</v>
      </c>
    </row>
    <row r="28" spans="1:18" s="33" customFormat="1" ht="81" customHeight="1" x14ac:dyDescent="0.25">
      <c r="A28" s="599"/>
      <c r="B28" s="140" t="s">
        <v>378</v>
      </c>
      <c r="C28" s="143">
        <v>0</v>
      </c>
      <c r="D28" s="148">
        <v>0</v>
      </c>
      <c r="E28" s="148">
        <v>0</v>
      </c>
      <c r="F28" s="148">
        <f t="shared" si="3"/>
        <v>0</v>
      </c>
      <c r="G28" s="143">
        <v>0</v>
      </c>
      <c r="H28" s="143">
        <v>0</v>
      </c>
      <c r="I28" s="148">
        <v>0</v>
      </c>
      <c r="J28" s="148">
        <f t="shared" si="4"/>
        <v>0</v>
      </c>
      <c r="K28" s="143">
        <v>379.71100000000001</v>
      </c>
      <c r="L28" s="143">
        <v>379.71100000000001</v>
      </c>
      <c r="M28" s="148">
        <v>0</v>
      </c>
      <c r="N28" s="148">
        <f t="shared" si="5"/>
        <v>759.42200000000003</v>
      </c>
      <c r="O28" s="148">
        <f t="shared" si="2"/>
        <v>379.71100000000001</v>
      </c>
      <c r="P28" s="148">
        <f t="shared" si="2"/>
        <v>379.71100000000001</v>
      </c>
      <c r="Q28" s="148">
        <v>0</v>
      </c>
      <c r="R28" s="148">
        <f t="shared" si="2"/>
        <v>759.42200000000003</v>
      </c>
    </row>
    <row r="29" spans="1:18" s="33" customFormat="1" ht="62.25" customHeight="1" x14ac:dyDescent="0.25">
      <c r="A29" s="597" t="s">
        <v>78</v>
      </c>
      <c r="B29" s="140" t="s">
        <v>315</v>
      </c>
      <c r="C29" s="143">
        <v>488.22500000000002</v>
      </c>
      <c r="D29" s="148">
        <f>C29</f>
        <v>488.22500000000002</v>
      </c>
      <c r="E29" s="148">
        <v>0</v>
      </c>
      <c r="F29" s="148">
        <f t="shared" si="3"/>
        <v>976.45</v>
      </c>
      <c r="G29" s="143">
        <v>0</v>
      </c>
      <c r="H29" s="143">
        <v>0</v>
      </c>
      <c r="I29" s="148">
        <v>0</v>
      </c>
      <c r="J29" s="148">
        <f t="shared" si="4"/>
        <v>0</v>
      </c>
      <c r="K29" s="143">
        <v>0</v>
      </c>
      <c r="L29" s="143">
        <v>0</v>
      </c>
      <c r="M29" s="148">
        <v>0</v>
      </c>
      <c r="N29" s="148">
        <f t="shared" si="5"/>
        <v>0</v>
      </c>
      <c r="O29" s="148">
        <f t="shared" si="2"/>
        <v>488.22500000000002</v>
      </c>
      <c r="P29" s="148">
        <f t="shared" si="2"/>
        <v>488.22500000000002</v>
      </c>
      <c r="Q29" s="148">
        <v>0</v>
      </c>
      <c r="R29" s="148">
        <f t="shared" si="2"/>
        <v>976.45</v>
      </c>
    </row>
    <row r="30" spans="1:18" s="33" customFormat="1" ht="119.25" customHeight="1" x14ac:dyDescent="0.25">
      <c r="A30" s="598"/>
      <c r="B30" s="144" t="s">
        <v>343</v>
      </c>
      <c r="C30" s="143">
        <v>379.26400000000001</v>
      </c>
      <c r="D30" s="143">
        <f>C30</f>
        <v>379.26400000000001</v>
      </c>
      <c r="E30" s="148">
        <v>0</v>
      </c>
      <c r="F30" s="148">
        <f t="shared" si="3"/>
        <v>758.52800000000002</v>
      </c>
      <c r="G30" s="143">
        <v>0</v>
      </c>
      <c r="H30" s="143">
        <v>0</v>
      </c>
      <c r="I30" s="148">
        <v>0</v>
      </c>
      <c r="J30" s="148">
        <f t="shared" si="4"/>
        <v>0</v>
      </c>
      <c r="K30" s="143">
        <v>0</v>
      </c>
      <c r="L30" s="143">
        <v>0</v>
      </c>
      <c r="M30" s="148">
        <v>0</v>
      </c>
      <c r="N30" s="148">
        <f t="shared" si="5"/>
        <v>0</v>
      </c>
      <c r="O30" s="148">
        <f t="shared" si="2"/>
        <v>379.26400000000001</v>
      </c>
      <c r="P30" s="148">
        <f t="shared" si="2"/>
        <v>379.26400000000001</v>
      </c>
      <c r="Q30" s="148">
        <v>0</v>
      </c>
      <c r="R30" s="148">
        <f t="shared" si="2"/>
        <v>758.52800000000002</v>
      </c>
    </row>
    <row r="31" spans="1:18" s="33" customFormat="1" ht="81" customHeight="1" x14ac:dyDescent="0.25">
      <c r="A31" s="598"/>
      <c r="B31" s="140" t="s">
        <v>379</v>
      </c>
      <c r="C31" s="143">
        <v>379.10899999999998</v>
      </c>
      <c r="D31" s="143">
        <v>379.10899999999998</v>
      </c>
      <c r="E31" s="148">
        <v>0</v>
      </c>
      <c r="F31" s="148">
        <f t="shared" si="3"/>
        <v>758.21799999999996</v>
      </c>
      <c r="G31" s="143">
        <v>0</v>
      </c>
      <c r="H31" s="143">
        <v>0</v>
      </c>
      <c r="I31" s="148">
        <v>0</v>
      </c>
      <c r="J31" s="148">
        <f>G31+H31</f>
        <v>0</v>
      </c>
      <c r="K31" s="143">
        <v>0</v>
      </c>
      <c r="L31" s="143">
        <v>0</v>
      </c>
      <c r="M31" s="148">
        <v>0</v>
      </c>
      <c r="N31" s="148">
        <f>K31+L31</f>
        <v>0</v>
      </c>
      <c r="O31" s="148">
        <f>C31+G31+K31</f>
        <v>379.10899999999998</v>
      </c>
      <c r="P31" s="148">
        <f>D31+H31+L31</f>
        <v>379.10899999999998</v>
      </c>
      <c r="Q31" s="148">
        <v>0</v>
      </c>
      <c r="R31" s="148">
        <f>F31+J31+N31</f>
        <v>758.21799999999996</v>
      </c>
    </row>
    <row r="32" spans="1:18" s="33" customFormat="1" ht="64.5" customHeight="1" x14ac:dyDescent="0.25">
      <c r="A32" s="314" t="s">
        <v>79</v>
      </c>
      <c r="B32" s="146" t="s">
        <v>380</v>
      </c>
      <c r="C32" s="179">
        <v>0</v>
      </c>
      <c r="D32" s="179">
        <v>0</v>
      </c>
      <c r="E32" s="179">
        <v>0</v>
      </c>
      <c r="F32" s="178">
        <f>SUM(C32:E32)</f>
        <v>0</v>
      </c>
      <c r="G32" s="178">
        <v>2834.2150000000001</v>
      </c>
      <c r="H32" s="178">
        <v>2834.2150000000001</v>
      </c>
      <c r="I32" s="178">
        <v>0</v>
      </c>
      <c r="J32" s="160">
        <f>G32+H32+I32</f>
        <v>5668.43</v>
      </c>
      <c r="K32" s="179">
        <v>4665.7849999999999</v>
      </c>
      <c r="L32" s="179">
        <v>4665.7849999999999</v>
      </c>
      <c r="M32" s="179">
        <v>0</v>
      </c>
      <c r="N32" s="160">
        <f>K32+L32+M32</f>
        <v>9331.57</v>
      </c>
      <c r="O32" s="160">
        <f>C32+G32+K32</f>
        <v>7500</v>
      </c>
      <c r="P32" s="160">
        <f>D32+H32+L32</f>
        <v>7500</v>
      </c>
      <c r="Q32" s="160">
        <f>E32+I32+M32</f>
        <v>0</v>
      </c>
      <c r="R32" s="176">
        <f>F32+J32+N32</f>
        <v>15000</v>
      </c>
    </row>
    <row r="33" spans="1:18" s="33" customFormat="1" ht="19.5" thickBot="1" x14ac:dyDescent="0.35">
      <c r="A33" s="570" t="s">
        <v>35</v>
      </c>
      <c r="B33" s="571"/>
      <c r="C33" s="217">
        <f>SUM(C12:C32)</f>
        <v>2783.1510000000003</v>
      </c>
      <c r="D33" s="217">
        <f t="shared" ref="D33:R33" si="6">SUM(D12:D32)</f>
        <v>2783.1510000000003</v>
      </c>
      <c r="E33" s="217">
        <f t="shared" si="6"/>
        <v>0</v>
      </c>
      <c r="F33" s="217">
        <f t="shared" si="6"/>
        <v>5566.3020000000006</v>
      </c>
      <c r="G33" s="217">
        <f t="shared" si="6"/>
        <v>12415.362000000001</v>
      </c>
      <c r="H33" s="217">
        <f t="shared" si="6"/>
        <v>12415.362000000001</v>
      </c>
      <c r="I33" s="217">
        <f t="shared" si="6"/>
        <v>0</v>
      </c>
      <c r="J33" s="217">
        <f t="shared" si="6"/>
        <v>24830.724000000002</v>
      </c>
      <c r="K33" s="217">
        <f t="shared" si="6"/>
        <v>11268.135000000002</v>
      </c>
      <c r="L33" s="217">
        <f t="shared" si="6"/>
        <v>11268.135000000002</v>
      </c>
      <c r="M33" s="217">
        <f t="shared" si="6"/>
        <v>0</v>
      </c>
      <c r="N33" s="217">
        <f t="shared" si="6"/>
        <v>22536.270000000004</v>
      </c>
      <c r="O33" s="217">
        <f t="shared" si="6"/>
        <v>26466.648000000001</v>
      </c>
      <c r="P33" s="217">
        <f t="shared" si="6"/>
        <v>26466.648000000001</v>
      </c>
      <c r="Q33" s="217">
        <f t="shared" si="6"/>
        <v>0</v>
      </c>
      <c r="R33" s="217">
        <f t="shared" si="6"/>
        <v>52933.296000000002</v>
      </c>
    </row>
    <row r="34" spans="1:18" s="33" customFormat="1" ht="34.5" customHeight="1" x14ac:dyDescent="0.25">
      <c r="A34" s="585" t="s">
        <v>281</v>
      </c>
      <c r="B34" s="586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220"/>
      <c r="R34" s="221"/>
    </row>
    <row r="35" spans="1:18" s="33" customFormat="1" ht="162.75" customHeight="1" x14ac:dyDescent="0.25">
      <c r="A35" s="315" t="s">
        <v>72</v>
      </c>
      <c r="B35" s="140" t="s">
        <v>394</v>
      </c>
      <c r="C35" s="165">
        <v>0</v>
      </c>
      <c r="D35" s="165">
        <v>0</v>
      </c>
      <c r="E35" s="165">
        <v>0</v>
      </c>
      <c r="F35" s="165">
        <f>C35+D35</f>
        <v>0</v>
      </c>
      <c r="G35" s="165">
        <v>0</v>
      </c>
      <c r="H35" s="165">
        <v>0</v>
      </c>
      <c r="I35" s="165">
        <v>0</v>
      </c>
      <c r="J35" s="165">
        <f>G35+H35</f>
        <v>0</v>
      </c>
      <c r="K35" s="165">
        <v>6806.5649999999996</v>
      </c>
      <c r="L35" s="165">
        <v>6806.5649999999996</v>
      </c>
      <c r="M35" s="165">
        <v>0</v>
      </c>
      <c r="N35" s="165">
        <f>K35+L35</f>
        <v>13613.13</v>
      </c>
      <c r="O35" s="222">
        <f>G35+K35+C35</f>
        <v>6806.5649999999996</v>
      </c>
      <c r="P35" s="222">
        <f>H35+L35+D35</f>
        <v>6806.5649999999996</v>
      </c>
      <c r="Q35" s="222">
        <v>0</v>
      </c>
      <c r="R35" s="222">
        <f>J35+N35+F35</f>
        <v>13613.13</v>
      </c>
    </row>
    <row r="36" spans="1:18" s="33" customFormat="1" ht="173.25" customHeight="1" x14ac:dyDescent="0.25">
      <c r="A36" s="174" t="s">
        <v>75</v>
      </c>
      <c r="B36" s="140" t="s">
        <v>393</v>
      </c>
      <c r="C36" s="143">
        <v>3089.7350000000001</v>
      </c>
      <c r="D36" s="143">
        <v>3089.7350000000001</v>
      </c>
      <c r="E36" s="143">
        <v>0</v>
      </c>
      <c r="F36" s="143">
        <f>C36+D36</f>
        <v>6179.47</v>
      </c>
      <c r="G36" s="143">
        <v>0</v>
      </c>
      <c r="H36" s="143">
        <v>0</v>
      </c>
      <c r="I36" s="143">
        <v>0</v>
      </c>
      <c r="J36" s="143">
        <f>G36+H36</f>
        <v>0</v>
      </c>
      <c r="K36" s="143">
        <v>0</v>
      </c>
      <c r="L36" s="143">
        <v>0</v>
      </c>
      <c r="M36" s="143">
        <v>0</v>
      </c>
      <c r="N36" s="143">
        <f>K36+L36</f>
        <v>0</v>
      </c>
      <c r="O36" s="143">
        <f>G36+K36+C36</f>
        <v>3089.7350000000001</v>
      </c>
      <c r="P36" s="143">
        <f>H36+L36+D36</f>
        <v>3089.7350000000001</v>
      </c>
      <c r="Q36" s="143">
        <v>0</v>
      </c>
      <c r="R36" s="143">
        <f>J36+N36+F36</f>
        <v>6179.47</v>
      </c>
    </row>
    <row r="37" spans="1:18" s="33" customFormat="1" ht="23.25" customHeight="1" thickBot="1" x14ac:dyDescent="0.35">
      <c r="A37" s="570" t="s">
        <v>35</v>
      </c>
      <c r="B37" s="571"/>
      <c r="C37" s="217">
        <f t="shared" ref="C37:R37" si="7">C36+C35</f>
        <v>3089.7350000000001</v>
      </c>
      <c r="D37" s="217">
        <f t="shared" si="7"/>
        <v>3089.7350000000001</v>
      </c>
      <c r="E37" s="217">
        <f t="shared" si="7"/>
        <v>0</v>
      </c>
      <c r="F37" s="217">
        <f t="shared" si="7"/>
        <v>6179.47</v>
      </c>
      <c r="G37" s="217">
        <f t="shared" si="7"/>
        <v>0</v>
      </c>
      <c r="H37" s="217">
        <f t="shared" si="7"/>
        <v>0</v>
      </c>
      <c r="I37" s="217">
        <f t="shared" si="7"/>
        <v>0</v>
      </c>
      <c r="J37" s="217">
        <f t="shared" si="7"/>
        <v>0</v>
      </c>
      <c r="K37" s="217">
        <f t="shared" si="7"/>
        <v>6806.5649999999996</v>
      </c>
      <c r="L37" s="217">
        <f t="shared" si="7"/>
        <v>6806.5649999999996</v>
      </c>
      <c r="M37" s="217">
        <f t="shared" si="7"/>
        <v>0</v>
      </c>
      <c r="N37" s="217">
        <f t="shared" si="7"/>
        <v>13613.13</v>
      </c>
      <c r="O37" s="217">
        <f t="shared" si="7"/>
        <v>9896.2999999999993</v>
      </c>
      <c r="P37" s="217">
        <f t="shared" si="7"/>
        <v>9896.2999999999993</v>
      </c>
      <c r="Q37" s="217">
        <f t="shared" si="7"/>
        <v>0</v>
      </c>
      <c r="R37" s="217">
        <f t="shared" si="7"/>
        <v>19792.599999999999</v>
      </c>
    </row>
    <row r="38" spans="1:18" s="33" customFormat="1" ht="45" customHeight="1" x14ac:dyDescent="0.25">
      <c r="A38" s="585" t="s">
        <v>357</v>
      </c>
      <c r="B38" s="586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20"/>
      <c r="R38" s="221"/>
    </row>
    <row r="39" spans="1:18" s="33" customFormat="1" ht="75" x14ac:dyDescent="0.25">
      <c r="A39" s="697" t="s">
        <v>81</v>
      </c>
      <c r="B39" s="150" t="s">
        <v>392</v>
      </c>
      <c r="C39" s="143">
        <v>0</v>
      </c>
      <c r="D39" s="143">
        <v>0</v>
      </c>
      <c r="E39" s="143">
        <v>0</v>
      </c>
      <c r="F39" s="143">
        <f t="shared" ref="F39:F44" si="8">C39+D39</f>
        <v>0</v>
      </c>
      <c r="G39" s="143">
        <v>3125.1869999999999</v>
      </c>
      <c r="H39" s="143">
        <v>3125.1869999999999</v>
      </c>
      <c r="I39" s="143">
        <v>0</v>
      </c>
      <c r="J39" s="143">
        <f t="shared" ref="J39:J44" si="9">G39+H39</f>
        <v>6250.3739999999998</v>
      </c>
      <c r="K39" s="143">
        <v>0</v>
      </c>
      <c r="L39" s="143">
        <v>0</v>
      </c>
      <c r="M39" s="143">
        <v>0</v>
      </c>
      <c r="N39" s="143">
        <f t="shared" ref="N39:N44" si="10">K39+L39</f>
        <v>0</v>
      </c>
      <c r="O39" s="143">
        <f t="shared" ref="O39:R45" si="11">G39+K39+C39</f>
        <v>3125.1869999999999</v>
      </c>
      <c r="P39" s="143">
        <f t="shared" si="11"/>
        <v>3125.1869999999999</v>
      </c>
      <c r="Q39" s="143">
        <f t="shared" si="11"/>
        <v>0</v>
      </c>
      <c r="R39" s="143">
        <f t="shared" si="11"/>
        <v>6250.3739999999998</v>
      </c>
    </row>
    <row r="40" spans="1:18" s="33" customFormat="1" ht="75.75" customHeight="1" x14ac:dyDescent="0.25">
      <c r="A40" s="698"/>
      <c r="B40" s="151" t="s">
        <v>407</v>
      </c>
      <c r="C40" s="214">
        <v>3272.6669999999999</v>
      </c>
      <c r="D40" s="214">
        <v>3272.6669999999999</v>
      </c>
      <c r="E40" s="214">
        <v>0</v>
      </c>
      <c r="F40" s="143">
        <f t="shared" si="8"/>
        <v>6545.3339999999998</v>
      </c>
      <c r="G40" s="214">
        <v>0</v>
      </c>
      <c r="H40" s="214">
        <v>0</v>
      </c>
      <c r="I40" s="214">
        <v>0</v>
      </c>
      <c r="J40" s="143">
        <f t="shared" si="9"/>
        <v>0</v>
      </c>
      <c r="K40" s="143">
        <v>0</v>
      </c>
      <c r="L40" s="143">
        <v>0</v>
      </c>
      <c r="M40" s="143">
        <v>0</v>
      </c>
      <c r="N40" s="143">
        <f t="shared" si="10"/>
        <v>0</v>
      </c>
      <c r="O40" s="143">
        <f t="shared" si="11"/>
        <v>3272.6669999999999</v>
      </c>
      <c r="P40" s="143">
        <f t="shared" si="11"/>
        <v>3272.6669999999999</v>
      </c>
      <c r="Q40" s="143">
        <f t="shared" si="11"/>
        <v>0</v>
      </c>
      <c r="R40" s="143">
        <f t="shared" si="11"/>
        <v>6545.3339999999998</v>
      </c>
    </row>
    <row r="41" spans="1:18" s="33" customFormat="1" ht="57.75" customHeight="1" x14ac:dyDescent="0.25">
      <c r="A41" s="697" t="s">
        <v>78</v>
      </c>
      <c r="B41" s="151" t="s">
        <v>406</v>
      </c>
      <c r="C41" s="214">
        <v>856.99099999999999</v>
      </c>
      <c r="D41" s="214">
        <v>856.99099999999999</v>
      </c>
      <c r="E41" s="214">
        <v>0</v>
      </c>
      <c r="F41" s="143">
        <f t="shared" si="8"/>
        <v>1713.982</v>
      </c>
      <c r="G41" s="214">
        <v>0</v>
      </c>
      <c r="H41" s="214">
        <v>0</v>
      </c>
      <c r="I41" s="214">
        <v>0</v>
      </c>
      <c r="J41" s="143">
        <f t="shared" si="9"/>
        <v>0</v>
      </c>
      <c r="K41" s="143">
        <v>0</v>
      </c>
      <c r="L41" s="143">
        <v>0</v>
      </c>
      <c r="M41" s="143">
        <v>0</v>
      </c>
      <c r="N41" s="143">
        <f t="shared" si="10"/>
        <v>0</v>
      </c>
      <c r="O41" s="143">
        <f t="shared" si="11"/>
        <v>856.99099999999999</v>
      </c>
      <c r="P41" s="143">
        <f t="shared" si="11"/>
        <v>856.99099999999999</v>
      </c>
      <c r="Q41" s="143">
        <f t="shared" si="11"/>
        <v>0</v>
      </c>
      <c r="R41" s="143">
        <f t="shared" si="11"/>
        <v>1713.982</v>
      </c>
    </row>
    <row r="42" spans="1:18" s="33" customFormat="1" ht="84" customHeight="1" x14ac:dyDescent="0.25">
      <c r="A42" s="699"/>
      <c r="B42" s="150" t="s">
        <v>408</v>
      </c>
      <c r="C42" s="214">
        <v>378.45699999999999</v>
      </c>
      <c r="D42" s="214">
        <v>378.45699999999999</v>
      </c>
      <c r="E42" s="214">
        <v>0</v>
      </c>
      <c r="F42" s="143">
        <f t="shared" si="8"/>
        <v>756.91399999999999</v>
      </c>
      <c r="G42" s="214">
        <v>0</v>
      </c>
      <c r="H42" s="214">
        <v>0</v>
      </c>
      <c r="I42" s="214">
        <v>0</v>
      </c>
      <c r="J42" s="143">
        <f t="shared" si="9"/>
        <v>0</v>
      </c>
      <c r="K42" s="143">
        <v>0</v>
      </c>
      <c r="L42" s="143">
        <v>0</v>
      </c>
      <c r="M42" s="143">
        <v>0</v>
      </c>
      <c r="N42" s="143">
        <f t="shared" si="10"/>
        <v>0</v>
      </c>
      <c r="O42" s="143">
        <f t="shared" si="11"/>
        <v>378.45699999999999</v>
      </c>
      <c r="P42" s="143">
        <f t="shared" si="11"/>
        <v>378.45699999999999</v>
      </c>
      <c r="Q42" s="143">
        <f t="shared" si="11"/>
        <v>0</v>
      </c>
      <c r="R42" s="143">
        <f t="shared" si="11"/>
        <v>756.91399999999999</v>
      </c>
    </row>
    <row r="43" spans="1:18" s="33" customFormat="1" ht="81.75" customHeight="1" x14ac:dyDescent="0.25">
      <c r="A43" s="698"/>
      <c r="B43" s="150" t="s">
        <v>381</v>
      </c>
      <c r="C43" s="143">
        <v>227.85</v>
      </c>
      <c r="D43" s="143">
        <v>227.85</v>
      </c>
      <c r="E43" s="143">
        <v>0</v>
      </c>
      <c r="F43" s="143">
        <f t="shared" si="8"/>
        <v>455.7</v>
      </c>
      <c r="G43" s="214">
        <v>0</v>
      </c>
      <c r="H43" s="214">
        <v>0</v>
      </c>
      <c r="I43" s="214">
        <v>0</v>
      </c>
      <c r="J43" s="143">
        <f t="shared" si="9"/>
        <v>0</v>
      </c>
      <c r="K43" s="143">
        <v>0</v>
      </c>
      <c r="L43" s="143">
        <v>0</v>
      </c>
      <c r="M43" s="143">
        <v>0</v>
      </c>
      <c r="N43" s="143">
        <f t="shared" si="10"/>
        <v>0</v>
      </c>
      <c r="O43" s="143">
        <f t="shared" si="11"/>
        <v>227.85</v>
      </c>
      <c r="P43" s="143">
        <f t="shared" si="11"/>
        <v>227.85</v>
      </c>
      <c r="Q43" s="143">
        <f t="shared" si="11"/>
        <v>0</v>
      </c>
      <c r="R43" s="143">
        <f t="shared" si="11"/>
        <v>455.7</v>
      </c>
    </row>
    <row r="44" spans="1:18" s="33" customFormat="1" ht="146.25" customHeight="1" x14ac:dyDescent="0.25">
      <c r="A44" s="316" t="s">
        <v>72</v>
      </c>
      <c r="B44" s="153" t="s">
        <v>391</v>
      </c>
      <c r="C44" s="148">
        <v>7465.8490000000002</v>
      </c>
      <c r="D44" s="148">
        <v>7465.8490000000002</v>
      </c>
      <c r="E44" s="148">
        <v>0</v>
      </c>
      <c r="F44" s="148">
        <f t="shared" si="8"/>
        <v>14931.698</v>
      </c>
      <c r="G44" s="214">
        <v>2534.1509999999998</v>
      </c>
      <c r="H44" s="214">
        <v>2534.1509999999998</v>
      </c>
      <c r="I44" s="214">
        <v>0</v>
      </c>
      <c r="J44" s="143">
        <f t="shared" si="9"/>
        <v>5068.3019999999997</v>
      </c>
      <c r="K44" s="143">
        <v>0</v>
      </c>
      <c r="L44" s="143">
        <v>0</v>
      </c>
      <c r="M44" s="143">
        <v>0</v>
      </c>
      <c r="N44" s="143">
        <f t="shared" si="10"/>
        <v>0</v>
      </c>
      <c r="O44" s="143">
        <f t="shared" si="11"/>
        <v>10000</v>
      </c>
      <c r="P44" s="143">
        <f t="shared" si="11"/>
        <v>10000</v>
      </c>
      <c r="Q44" s="143">
        <f t="shared" si="11"/>
        <v>0</v>
      </c>
      <c r="R44" s="143">
        <f t="shared" si="11"/>
        <v>20000</v>
      </c>
    </row>
    <row r="45" spans="1:18" ht="23.25" customHeight="1" thickBot="1" x14ac:dyDescent="0.35">
      <c r="A45" s="590" t="s">
        <v>35</v>
      </c>
      <c r="B45" s="591"/>
      <c r="C45" s="161">
        <f>SUM(C39:C44)</f>
        <v>12201.814</v>
      </c>
      <c r="D45" s="161">
        <f t="shared" ref="D45:N45" si="12">SUM(D39:D44)</f>
        <v>12201.814</v>
      </c>
      <c r="E45" s="161">
        <f t="shared" si="12"/>
        <v>0</v>
      </c>
      <c r="F45" s="161">
        <f t="shared" si="12"/>
        <v>24403.628000000001</v>
      </c>
      <c r="G45" s="161">
        <f t="shared" si="12"/>
        <v>5659.3379999999997</v>
      </c>
      <c r="H45" s="161">
        <f t="shared" si="12"/>
        <v>5659.3379999999997</v>
      </c>
      <c r="I45" s="161">
        <f t="shared" si="12"/>
        <v>0</v>
      </c>
      <c r="J45" s="161">
        <f t="shared" si="12"/>
        <v>11318.675999999999</v>
      </c>
      <c r="K45" s="161">
        <f t="shared" si="12"/>
        <v>0</v>
      </c>
      <c r="L45" s="161">
        <f t="shared" si="12"/>
        <v>0</v>
      </c>
      <c r="M45" s="161">
        <f t="shared" si="12"/>
        <v>0</v>
      </c>
      <c r="N45" s="161">
        <f t="shared" si="12"/>
        <v>0</v>
      </c>
      <c r="O45" s="160">
        <f t="shared" si="11"/>
        <v>17861.152000000002</v>
      </c>
      <c r="P45" s="160">
        <f t="shared" si="11"/>
        <v>17861.152000000002</v>
      </c>
      <c r="Q45" s="160">
        <f t="shared" si="11"/>
        <v>0</v>
      </c>
      <c r="R45" s="160">
        <f t="shared" si="11"/>
        <v>35722.304000000004</v>
      </c>
    </row>
    <row r="46" spans="1:18" ht="29.25" customHeight="1" x14ac:dyDescent="0.25">
      <c r="A46" s="700" t="s">
        <v>29</v>
      </c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2"/>
    </row>
    <row r="47" spans="1:18" s="33" customFormat="1" ht="30" customHeight="1" x14ac:dyDescent="0.25">
      <c r="A47" s="703" t="s">
        <v>56</v>
      </c>
      <c r="B47" s="704"/>
      <c r="C47" s="223">
        <f>C69+C51+C62+C65+C58</f>
        <v>1352.683</v>
      </c>
      <c r="D47" s="223">
        <f t="shared" ref="D47:R47" si="13">D69+D51+D62+D65+D58</f>
        <v>268914.946</v>
      </c>
      <c r="E47" s="223">
        <f t="shared" si="13"/>
        <v>1307.635</v>
      </c>
      <c r="F47" s="223">
        <f t="shared" si="13"/>
        <v>271575.26399999997</v>
      </c>
      <c r="G47" s="223">
        <f t="shared" si="13"/>
        <v>9687.2999999999993</v>
      </c>
      <c r="H47" s="223">
        <f t="shared" si="13"/>
        <v>28425.800000000003</v>
      </c>
      <c r="I47" s="223">
        <f t="shared" si="13"/>
        <v>54917.5</v>
      </c>
      <c r="J47" s="223">
        <f t="shared" si="13"/>
        <v>93030.6</v>
      </c>
      <c r="K47" s="223">
        <f t="shared" si="13"/>
        <v>8946.4759999999987</v>
      </c>
      <c r="L47" s="223">
        <f t="shared" si="13"/>
        <v>26839.427</v>
      </c>
      <c r="M47" s="223">
        <f t="shared" si="13"/>
        <v>784.58100000000002</v>
      </c>
      <c r="N47" s="223">
        <f t="shared" si="13"/>
        <v>36570.483999999997</v>
      </c>
      <c r="O47" s="223">
        <f t="shared" si="13"/>
        <v>19986.458999999999</v>
      </c>
      <c r="P47" s="223">
        <f t="shared" si="13"/>
        <v>324180.17300000001</v>
      </c>
      <c r="Q47" s="223">
        <f t="shared" si="13"/>
        <v>57009.716</v>
      </c>
      <c r="R47" s="223">
        <f t="shared" si="13"/>
        <v>401176.348</v>
      </c>
    </row>
    <row r="48" spans="1:18" ht="83.25" customHeight="1" x14ac:dyDescent="0.25">
      <c r="A48" s="705" t="s">
        <v>84</v>
      </c>
      <c r="B48" s="705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5"/>
      <c r="R48" s="225"/>
    </row>
    <row r="49" spans="1:18" ht="104.25" customHeight="1" x14ac:dyDescent="0.25">
      <c r="A49" s="706" t="s">
        <v>81</v>
      </c>
      <c r="B49" s="153" t="s">
        <v>324</v>
      </c>
      <c r="C49" s="160">
        <v>980</v>
      </c>
      <c r="D49" s="160">
        <v>263690.09999999998</v>
      </c>
      <c r="E49" s="160">
        <v>0</v>
      </c>
      <c r="F49" s="160">
        <f>C49+D49</f>
        <v>264670.09999999998</v>
      </c>
      <c r="G49" s="160">
        <v>0</v>
      </c>
      <c r="H49" s="160">
        <v>0</v>
      </c>
      <c r="I49" s="160">
        <v>0</v>
      </c>
      <c r="J49" s="160">
        <f>G49+H49</f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f>C49+G49</f>
        <v>980</v>
      </c>
      <c r="P49" s="160">
        <f>D49+H49</f>
        <v>263690.09999999998</v>
      </c>
      <c r="Q49" s="160">
        <f>E49+I49</f>
        <v>0</v>
      </c>
      <c r="R49" s="160">
        <f>F49+J49</f>
        <v>264670.09999999998</v>
      </c>
    </row>
    <row r="50" spans="1:18" ht="23.25" customHeight="1" x14ac:dyDescent="0.25">
      <c r="A50" s="706"/>
      <c r="B50" s="226" t="s">
        <v>322</v>
      </c>
      <c r="C50" s="227">
        <v>0</v>
      </c>
      <c r="D50" s="227">
        <v>18762.7</v>
      </c>
      <c r="E50" s="227">
        <v>0</v>
      </c>
      <c r="F50" s="227">
        <f>C50+D50</f>
        <v>18762.7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227">
        <v>0</v>
      </c>
      <c r="P50" s="227">
        <v>18762.7</v>
      </c>
      <c r="Q50" s="227">
        <v>0</v>
      </c>
      <c r="R50" s="227">
        <f>O50+P50</f>
        <v>18762.7</v>
      </c>
    </row>
    <row r="51" spans="1:18" x14ac:dyDescent="0.3">
      <c r="A51" s="707" t="s">
        <v>35</v>
      </c>
      <c r="B51" s="707"/>
      <c r="C51" s="160">
        <f>SUM(C49)</f>
        <v>980</v>
      </c>
      <c r="D51" s="160">
        <f t="shared" ref="D51:R51" si="14">SUM(D49)</f>
        <v>263690.09999999998</v>
      </c>
      <c r="E51" s="160">
        <f t="shared" si="14"/>
        <v>0</v>
      </c>
      <c r="F51" s="160">
        <f>SUM(F49)</f>
        <v>264670.09999999998</v>
      </c>
      <c r="G51" s="160">
        <f t="shared" si="14"/>
        <v>0</v>
      </c>
      <c r="H51" s="160">
        <f t="shared" si="14"/>
        <v>0</v>
      </c>
      <c r="I51" s="160">
        <f t="shared" si="14"/>
        <v>0</v>
      </c>
      <c r="J51" s="160">
        <f t="shared" si="14"/>
        <v>0</v>
      </c>
      <c r="K51" s="160">
        <f t="shared" si="14"/>
        <v>0</v>
      </c>
      <c r="L51" s="160">
        <f t="shared" si="14"/>
        <v>0</v>
      </c>
      <c r="M51" s="160">
        <f t="shared" si="14"/>
        <v>0</v>
      </c>
      <c r="N51" s="160">
        <f t="shared" si="14"/>
        <v>0</v>
      </c>
      <c r="O51" s="160">
        <f>SUM(O49)</f>
        <v>980</v>
      </c>
      <c r="P51" s="160">
        <f t="shared" si="14"/>
        <v>263690.09999999998</v>
      </c>
      <c r="Q51" s="160">
        <f t="shared" si="14"/>
        <v>0</v>
      </c>
      <c r="R51" s="160">
        <f t="shared" si="14"/>
        <v>264670.09999999998</v>
      </c>
    </row>
    <row r="52" spans="1:18" ht="61.5" customHeight="1" x14ac:dyDescent="0.25">
      <c r="A52" s="705" t="s">
        <v>399</v>
      </c>
      <c r="B52" s="705"/>
      <c r="C52" s="162"/>
      <c r="D52" s="162"/>
      <c r="E52" s="162"/>
      <c r="F52" s="160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310"/>
      <c r="R52" s="160"/>
    </row>
    <row r="53" spans="1:18" ht="60.75" customHeight="1" x14ac:dyDescent="0.25">
      <c r="A53" s="706" t="s">
        <v>81</v>
      </c>
      <c r="B53" s="311" t="s">
        <v>401</v>
      </c>
      <c r="C53" s="162">
        <v>0</v>
      </c>
      <c r="D53" s="162">
        <v>0</v>
      </c>
      <c r="E53" s="162">
        <v>0</v>
      </c>
      <c r="F53" s="160">
        <f>C53+D53+E53</f>
        <v>0</v>
      </c>
      <c r="G53" s="162">
        <v>0</v>
      </c>
      <c r="H53" s="162">
        <v>0</v>
      </c>
      <c r="I53" s="162">
        <v>0</v>
      </c>
      <c r="J53" s="160">
        <f>G53+H53+I53</f>
        <v>0</v>
      </c>
      <c r="K53" s="162">
        <v>625</v>
      </c>
      <c r="L53" s="162">
        <v>1875</v>
      </c>
      <c r="M53" s="162">
        <v>0</v>
      </c>
      <c r="N53" s="162">
        <f>K53+L53+M53</f>
        <v>2500</v>
      </c>
      <c r="O53" s="162">
        <f>C53+G53+K53</f>
        <v>625</v>
      </c>
      <c r="P53" s="162">
        <f t="shared" ref="P53:R57" si="15">D53+H53+L53</f>
        <v>1875</v>
      </c>
      <c r="Q53" s="162">
        <f t="shared" si="15"/>
        <v>0</v>
      </c>
      <c r="R53" s="162">
        <f t="shared" si="15"/>
        <v>2500</v>
      </c>
    </row>
    <row r="54" spans="1:18" ht="57" customHeight="1" x14ac:dyDescent="0.25">
      <c r="A54" s="706"/>
      <c r="B54" s="311" t="s">
        <v>400</v>
      </c>
      <c r="C54" s="162">
        <v>0</v>
      </c>
      <c r="D54" s="162">
        <v>0</v>
      </c>
      <c r="E54" s="162">
        <v>0</v>
      </c>
      <c r="F54" s="160">
        <f t="shared" ref="F54:F57" si="16">C54+D54+E54</f>
        <v>0</v>
      </c>
      <c r="G54" s="162">
        <v>0</v>
      </c>
      <c r="H54" s="162">
        <v>0</v>
      </c>
      <c r="I54" s="162">
        <v>0</v>
      </c>
      <c r="J54" s="160">
        <f t="shared" ref="J54:J57" si="17">G54+H54+I54</f>
        <v>0</v>
      </c>
      <c r="K54" s="162">
        <v>2500</v>
      </c>
      <c r="L54" s="162">
        <v>7500</v>
      </c>
      <c r="M54" s="162">
        <v>0</v>
      </c>
      <c r="N54" s="162">
        <f t="shared" ref="N54:N57" si="18">K54+L54+M54</f>
        <v>10000</v>
      </c>
      <c r="O54" s="162">
        <f t="shared" ref="O54:O57" si="19">C54+G54+K54</f>
        <v>2500</v>
      </c>
      <c r="P54" s="162">
        <f t="shared" si="15"/>
        <v>7500</v>
      </c>
      <c r="Q54" s="162">
        <f t="shared" si="15"/>
        <v>0</v>
      </c>
      <c r="R54" s="162">
        <f t="shared" si="15"/>
        <v>10000</v>
      </c>
    </row>
    <row r="55" spans="1:18" ht="81.75" customHeight="1" x14ac:dyDescent="0.25">
      <c r="A55" s="308" t="s">
        <v>70</v>
      </c>
      <c r="B55" s="308" t="s">
        <v>402</v>
      </c>
      <c r="C55" s="162">
        <v>0</v>
      </c>
      <c r="D55" s="162">
        <v>0</v>
      </c>
      <c r="E55" s="162">
        <v>0</v>
      </c>
      <c r="F55" s="160">
        <f t="shared" si="16"/>
        <v>0</v>
      </c>
      <c r="G55" s="162">
        <v>0</v>
      </c>
      <c r="H55" s="162">
        <v>0</v>
      </c>
      <c r="I55" s="162">
        <v>0</v>
      </c>
      <c r="J55" s="160">
        <f t="shared" si="17"/>
        <v>0</v>
      </c>
      <c r="K55" s="162">
        <v>3750</v>
      </c>
      <c r="L55" s="162">
        <v>11250</v>
      </c>
      <c r="M55" s="162">
        <v>0</v>
      </c>
      <c r="N55" s="162">
        <f t="shared" si="18"/>
        <v>15000</v>
      </c>
      <c r="O55" s="162">
        <f t="shared" si="19"/>
        <v>3750</v>
      </c>
      <c r="P55" s="162">
        <f t="shared" si="15"/>
        <v>11250</v>
      </c>
      <c r="Q55" s="162">
        <f t="shared" si="15"/>
        <v>0</v>
      </c>
      <c r="R55" s="162">
        <f t="shared" si="15"/>
        <v>15000</v>
      </c>
    </row>
    <row r="56" spans="1:18" ht="98.25" customHeight="1" x14ac:dyDescent="0.25">
      <c r="A56" s="697" t="s">
        <v>74</v>
      </c>
      <c r="B56" s="308" t="s">
        <v>403</v>
      </c>
      <c r="C56" s="162">
        <v>0</v>
      </c>
      <c r="D56" s="162">
        <v>0</v>
      </c>
      <c r="E56" s="162">
        <v>0</v>
      </c>
      <c r="F56" s="160">
        <f t="shared" si="16"/>
        <v>0</v>
      </c>
      <c r="G56" s="162">
        <v>0</v>
      </c>
      <c r="H56" s="162">
        <v>0</v>
      </c>
      <c r="I56" s="162">
        <v>0</v>
      </c>
      <c r="J56" s="160">
        <f t="shared" si="17"/>
        <v>0</v>
      </c>
      <c r="K56" s="162">
        <v>625</v>
      </c>
      <c r="L56" s="162">
        <v>1875</v>
      </c>
      <c r="M56" s="162">
        <v>0</v>
      </c>
      <c r="N56" s="162">
        <f t="shared" si="18"/>
        <v>2500</v>
      </c>
      <c r="O56" s="162">
        <f t="shared" si="19"/>
        <v>625</v>
      </c>
      <c r="P56" s="162">
        <f t="shared" si="15"/>
        <v>1875</v>
      </c>
      <c r="Q56" s="162">
        <f t="shared" si="15"/>
        <v>0</v>
      </c>
      <c r="R56" s="162">
        <f t="shared" si="15"/>
        <v>2500</v>
      </c>
    </row>
    <row r="57" spans="1:18" ht="121.5" customHeight="1" x14ac:dyDescent="0.25">
      <c r="A57" s="698"/>
      <c r="B57" s="308" t="s">
        <v>404</v>
      </c>
      <c r="C57" s="162">
        <v>0</v>
      </c>
      <c r="D57" s="162">
        <v>0</v>
      </c>
      <c r="E57" s="162">
        <v>0</v>
      </c>
      <c r="F57" s="160">
        <f t="shared" si="16"/>
        <v>0</v>
      </c>
      <c r="G57" s="162">
        <v>0</v>
      </c>
      <c r="H57" s="162">
        <v>0</v>
      </c>
      <c r="I57" s="162">
        <v>0</v>
      </c>
      <c r="J57" s="160">
        <f t="shared" si="17"/>
        <v>0</v>
      </c>
      <c r="K57" s="162">
        <v>1359.3</v>
      </c>
      <c r="L57" s="162">
        <v>4077.9</v>
      </c>
      <c r="M57" s="162">
        <v>0</v>
      </c>
      <c r="N57" s="162">
        <f t="shared" si="18"/>
        <v>5437.2</v>
      </c>
      <c r="O57" s="162">
        <f t="shared" si="19"/>
        <v>1359.3</v>
      </c>
      <c r="P57" s="162">
        <f t="shared" si="15"/>
        <v>4077.9</v>
      </c>
      <c r="Q57" s="162">
        <f t="shared" si="15"/>
        <v>0</v>
      </c>
      <c r="R57" s="162">
        <f t="shared" si="15"/>
        <v>5437.2</v>
      </c>
    </row>
    <row r="58" spans="1:18" ht="19.5" thickBot="1" x14ac:dyDescent="0.35">
      <c r="A58" s="707" t="s">
        <v>35</v>
      </c>
      <c r="B58" s="707"/>
      <c r="C58" s="162">
        <f>SUM(C53:C57)</f>
        <v>0</v>
      </c>
      <c r="D58" s="162">
        <f t="shared" ref="D58:R58" si="20">SUM(D53:D57)</f>
        <v>0</v>
      </c>
      <c r="E58" s="162">
        <f t="shared" si="20"/>
        <v>0</v>
      </c>
      <c r="F58" s="162">
        <f t="shared" si="20"/>
        <v>0</v>
      </c>
      <c r="G58" s="162">
        <f>SUM(G53:G57)</f>
        <v>0</v>
      </c>
      <c r="H58" s="162">
        <f t="shared" ref="H58:J58" si="21">SUM(H53:H57)</f>
        <v>0</v>
      </c>
      <c r="I58" s="162">
        <f t="shared" si="21"/>
        <v>0</v>
      </c>
      <c r="J58" s="162">
        <f t="shared" si="21"/>
        <v>0</v>
      </c>
      <c r="K58" s="162">
        <f t="shared" si="20"/>
        <v>8859.2999999999993</v>
      </c>
      <c r="L58" s="162">
        <f t="shared" si="20"/>
        <v>26577.9</v>
      </c>
      <c r="M58" s="162">
        <f t="shared" si="20"/>
        <v>0</v>
      </c>
      <c r="N58" s="162">
        <f t="shared" si="20"/>
        <v>35437.199999999997</v>
      </c>
      <c r="O58" s="162">
        <f t="shared" si="20"/>
        <v>8859.2999999999993</v>
      </c>
      <c r="P58" s="162">
        <f t="shared" si="20"/>
        <v>26577.9</v>
      </c>
      <c r="Q58" s="162">
        <f t="shared" si="20"/>
        <v>0</v>
      </c>
      <c r="R58" s="162">
        <f t="shared" si="20"/>
        <v>35437.199999999997</v>
      </c>
    </row>
    <row r="59" spans="1:18" ht="19.5" x14ac:dyDescent="0.3">
      <c r="A59" s="580" t="s">
        <v>396</v>
      </c>
      <c r="B59" s="581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172"/>
      <c r="R59" s="173"/>
    </row>
    <row r="60" spans="1:18" ht="99.75" customHeight="1" x14ac:dyDescent="0.25">
      <c r="A60" s="174" t="s">
        <v>81</v>
      </c>
      <c r="B60" s="175" t="s">
        <v>291</v>
      </c>
      <c r="C60" s="160">
        <v>0</v>
      </c>
      <c r="D60" s="160">
        <v>656.43799999999999</v>
      </c>
      <c r="E60" s="160">
        <v>0</v>
      </c>
      <c r="F60" s="160">
        <f>C60+D60+E60</f>
        <v>656.43799999999999</v>
      </c>
      <c r="G60" s="160">
        <v>6765.5</v>
      </c>
      <c r="H60" s="160">
        <v>19660.562000000002</v>
      </c>
      <c r="I60" s="160">
        <v>54917.5</v>
      </c>
      <c r="J60" s="160">
        <f>G60+H60+I60</f>
        <v>81343.562000000005</v>
      </c>
      <c r="K60" s="160">
        <v>0</v>
      </c>
      <c r="L60" s="160">
        <v>0</v>
      </c>
      <c r="M60" s="160">
        <v>0</v>
      </c>
      <c r="N60" s="160">
        <f>K60+L60+M60</f>
        <v>0</v>
      </c>
      <c r="O60" s="160">
        <f t="shared" ref="O60:R61" si="22">C60+G60+K60</f>
        <v>6765.5</v>
      </c>
      <c r="P60" s="160">
        <f t="shared" si="22"/>
        <v>20317</v>
      </c>
      <c r="Q60" s="160">
        <f t="shared" si="22"/>
        <v>54917.5</v>
      </c>
      <c r="R60" s="176">
        <f t="shared" si="22"/>
        <v>82000</v>
      </c>
    </row>
    <row r="61" spans="1:18" ht="99.75" customHeight="1" x14ac:dyDescent="0.25">
      <c r="A61" s="314" t="s">
        <v>74</v>
      </c>
      <c r="B61" s="175" t="s">
        <v>395</v>
      </c>
      <c r="C61" s="179">
        <v>0</v>
      </c>
      <c r="D61" s="179">
        <v>0</v>
      </c>
      <c r="E61" s="179">
        <v>0</v>
      </c>
      <c r="F61" s="160">
        <f>C61+D61+E61</f>
        <v>0</v>
      </c>
      <c r="G61" s="179">
        <v>2921.8</v>
      </c>
      <c r="H61" s="179">
        <v>8765.2379999999994</v>
      </c>
      <c r="I61" s="179">
        <v>0</v>
      </c>
      <c r="J61" s="160">
        <f>G61+H61+I61</f>
        <v>11687.038</v>
      </c>
      <c r="K61" s="179">
        <v>0</v>
      </c>
      <c r="L61" s="179">
        <v>0</v>
      </c>
      <c r="M61" s="179">
        <v>0</v>
      </c>
      <c r="N61" s="179">
        <v>0</v>
      </c>
      <c r="O61" s="160">
        <f t="shared" si="22"/>
        <v>2921.8</v>
      </c>
      <c r="P61" s="160">
        <f t="shared" si="22"/>
        <v>8765.2379999999994</v>
      </c>
      <c r="Q61" s="160">
        <f t="shared" si="22"/>
        <v>0</v>
      </c>
      <c r="R61" s="176">
        <f t="shared" si="22"/>
        <v>11687.038</v>
      </c>
    </row>
    <row r="62" spans="1:18" ht="19.5" thickBot="1" x14ac:dyDescent="0.35">
      <c r="A62" s="590" t="s">
        <v>35</v>
      </c>
      <c r="B62" s="591"/>
      <c r="C62" s="161">
        <f>SUM(C60:C61)</f>
        <v>0</v>
      </c>
      <c r="D62" s="161">
        <f t="shared" ref="D62:R62" si="23">SUM(D60:D61)</f>
        <v>656.43799999999999</v>
      </c>
      <c r="E62" s="161">
        <f t="shared" si="23"/>
        <v>0</v>
      </c>
      <c r="F62" s="161">
        <f t="shared" si="23"/>
        <v>656.43799999999999</v>
      </c>
      <c r="G62" s="161">
        <f t="shared" si="23"/>
        <v>9687.2999999999993</v>
      </c>
      <c r="H62" s="161">
        <f t="shared" si="23"/>
        <v>28425.800000000003</v>
      </c>
      <c r="I62" s="161">
        <f t="shared" si="23"/>
        <v>54917.5</v>
      </c>
      <c r="J62" s="161">
        <f t="shared" si="23"/>
        <v>93030.6</v>
      </c>
      <c r="K62" s="161">
        <f t="shared" si="23"/>
        <v>0</v>
      </c>
      <c r="L62" s="161">
        <f t="shared" si="23"/>
        <v>0</v>
      </c>
      <c r="M62" s="161">
        <f t="shared" si="23"/>
        <v>0</v>
      </c>
      <c r="N62" s="161">
        <f t="shared" si="23"/>
        <v>0</v>
      </c>
      <c r="O62" s="161">
        <f t="shared" si="23"/>
        <v>9687.2999999999993</v>
      </c>
      <c r="P62" s="161">
        <f t="shared" si="23"/>
        <v>29082.237999999998</v>
      </c>
      <c r="Q62" s="161">
        <f t="shared" si="23"/>
        <v>54917.5</v>
      </c>
      <c r="R62" s="161">
        <f t="shared" si="23"/>
        <v>93687.038</v>
      </c>
    </row>
    <row r="63" spans="1:18" ht="19.5" x14ac:dyDescent="0.25">
      <c r="A63" s="580" t="s">
        <v>397</v>
      </c>
      <c r="B63" s="581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228"/>
      <c r="Q63" s="229"/>
      <c r="R63" s="230"/>
    </row>
    <row r="64" spans="1:18" ht="78.75" customHeight="1" x14ac:dyDescent="0.25">
      <c r="A64" s="177" t="s">
        <v>122</v>
      </c>
      <c r="B64" s="153" t="s">
        <v>321</v>
      </c>
      <c r="C64" s="178">
        <v>211.46700000000001</v>
      </c>
      <c r="D64" s="178">
        <v>4084.7620000000002</v>
      </c>
      <c r="E64" s="178">
        <v>0</v>
      </c>
      <c r="F64" s="178">
        <f>SUM(C64:E64)</f>
        <v>4296.2290000000003</v>
      </c>
      <c r="G64" s="179">
        <v>0</v>
      </c>
      <c r="H64" s="179">
        <v>0</v>
      </c>
      <c r="I64" s="179">
        <v>0</v>
      </c>
      <c r="J64" s="160">
        <f>G64+H64+I64</f>
        <v>0</v>
      </c>
      <c r="K64" s="179">
        <v>0</v>
      </c>
      <c r="L64" s="179">
        <v>0</v>
      </c>
      <c r="M64" s="179">
        <v>0</v>
      </c>
      <c r="N64" s="160">
        <f>K64+L64+M64</f>
        <v>0</v>
      </c>
      <c r="O64" s="160">
        <f>C64+G64+K64</f>
        <v>211.46700000000001</v>
      </c>
      <c r="P64" s="160">
        <f>D64+H64+L64</f>
        <v>4084.7620000000002</v>
      </c>
      <c r="Q64" s="160">
        <f>E64+I64+M64</f>
        <v>0</v>
      </c>
      <c r="R64" s="176">
        <f>F64+J64+N64</f>
        <v>4296.2290000000003</v>
      </c>
    </row>
    <row r="65" spans="1:18" ht="19.5" thickBot="1" x14ac:dyDescent="0.35">
      <c r="A65" s="590" t="s">
        <v>35</v>
      </c>
      <c r="B65" s="591"/>
      <c r="C65" s="161">
        <f t="shared" ref="C65:R65" si="24">SUM(C64:C64)</f>
        <v>211.46700000000001</v>
      </c>
      <c r="D65" s="161">
        <f t="shared" si="24"/>
        <v>4084.7620000000002</v>
      </c>
      <c r="E65" s="161">
        <f t="shared" si="24"/>
        <v>0</v>
      </c>
      <c r="F65" s="161">
        <f t="shared" si="24"/>
        <v>4296.2290000000003</v>
      </c>
      <c r="G65" s="161">
        <f t="shared" si="24"/>
        <v>0</v>
      </c>
      <c r="H65" s="161">
        <f t="shared" si="24"/>
        <v>0</v>
      </c>
      <c r="I65" s="161">
        <f t="shared" si="24"/>
        <v>0</v>
      </c>
      <c r="J65" s="161">
        <f t="shared" si="24"/>
        <v>0</v>
      </c>
      <c r="K65" s="161">
        <f t="shared" si="24"/>
        <v>0</v>
      </c>
      <c r="L65" s="161">
        <f t="shared" si="24"/>
        <v>0</v>
      </c>
      <c r="M65" s="161">
        <f t="shared" si="24"/>
        <v>0</v>
      </c>
      <c r="N65" s="161">
        <f t="shared" si="24"/>
        <v>0</v>
      </c>
      <c r="O65" s="161">
        <f t="shared" si="24"/>
        <v>211.46700000000001</v>
      </c>
      <c r="P65" s="161">
        <f t="shared" si="24"/>
        <v>4084.7620000000002</v>
      </c>
      <c r="Q65" s="161">
        <f t="shared" si="24"/>
        <v>0</v>
      </c>
      <c r="R65" s="180">
        <f t="shared" si="24"/>
        <v>4296.2290000000003</v>
      </c>
    </row>
    <row r="66" spans="1:18" ht="60" customHeight="1" x14ac:dyDescent="0.25">
      <c r="A66" s="580" t="s">
        <v>398</v>
      </c>
      <c r="B66" s="581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228"/>
      <c r="Q66" s="229"/>
      <c r="R66" s="230"/>
    </row>
    <row r="67" spans="1:18" ht="60" customHeight="1" x14ac:dyDescent="0.25">
      <c r="A67" s="231" t="s">
        <v>78</v>
      </c>
      <c r="B67" s="706" t="s">
        <v>326</v>
      </c>
      <c r="C67" s="178">
        <v>161.21600000000001</v>
      </c>
      <c r="D67" s="178">
        <v>483.64600000000002</v>
      </c>
      <c r="E67" s="178">
        <v>1307.635</v>
      </c>
      <c r="F67" s="178">
        <f>SUM(C67:E67)</f>
        <v>1952.4970000000001</v>
      </c>
      <c r="G67" s="179">
        <v>0</v>
      </c>
      <c r="H67" s="179">
        <v>0</v>
      </c>
      <c r="I67" s="179">
        <v>0</v>
      </c>
      <c r="J67" s="160">
        <f>G67+H67+I67</f>
        <v>0</v>
      </c>
      <c r="K67" s="179">
        <v>0</v>
      </c>
      <c r="L67" s="179">
        <v>0</v>
      </c>
      <c r="M67" s="179">
        <v>0</v>
      </c>
      <c r="N67" s="160">
        <f>K67+L67+M67</f>
        <v>0</v>
      </c>
      <c r="O67" s="160">
        <f t="shared" ref="O67:R68" si="25">C67+G67+K67</f>
        <v>161.21600000000001</v>
      </c>
      <c r="P67" s="160">
        <f t="shared" si="25"/>
        <v>483.64600000000002</v>
      </c>
      <c r="Q67" s="160">
        <f t="shared" si="25"/>
        <v>1307.635</v>
      </c>
      <c r="R67" s="176">
        <f t="shared" si="25"/>
        <v>1952.4970000000001</v>
      </c>
    </row>
    <row r="68" spans="1:18" ht="60" customHeight="1" x14ac:dyDescent="0.25">
      <c r="A68" s="231" t="s">
        <v>79</v>
      </c>
      <c r="B68" s="706"/>
      <c r="C68" s="178">
        <v>0</v>
      </c>
      <c r="D68" s="178">
        <v>0</v>
      </c>
      <c r="E68" s="178">
        <v>0</v>
      </c>
      <c r="F68" s="178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87.176000000000002</v>
      </c>
      <c r="L68" s="179">
        <v>261.52699999999999</v>
      </c>
      <c r="M68" s="179">
        <v>784.58100000000002</v>
      </c>
      <c r="N68" s="160">
        <f>K68+L68+M68</f>
        <v>1133.2840000000001</v>
      </c>
      <c r="O68" s="160">
        <f t="shared" si="25"/>
        <v>87.176000000000002</v>
      </c>
      <c r="P68" s="160">
        <f t="shared" si="25"/>
        <v>261.52699999999999</v>
      </c>
      <c r="Q68" s="160">
        <f t="shared" si="25"/>
        <v>784.58100000000002</v>
      </c>
      <c r="R68" s="176">
        <f t="shared" si="25"/>
        <v>1133.2840000000001</v>
      </c>
    </row>
    <row r="69" spans="1:18" ht="19.5" thickBot="1" x14ac:dyDescent="0.35">
      <c r="A69" s="590" t="s">
        <v>35</v>
      </c>
      <c r="B69" s="591"/>
      <c r="C69" s="161">
        <f>SUM(C67:C68)</f>
        <v>161.21600000000001</v>
      </c>
      <c r="D69" s="161">
        <f t="shared" ref="D69:R69" si="26">SUM(D67:D68)</f>
        <v>483.64600000000002</v>
      </c>
      <c r="E69" s="161">
        <f t="shared" si="26"/>
        <v>1307.635</v>
      </c>
      <c r="F69" s="161">
        <f t="shared" si="26"/>
        <v>1952.4970000000001</v>
      </c>
      <c r="G69" s="161">
        <f t="shared" si="26"/>
        <v>0</v>
      </c>
      <c r="H69" s="161">
        <f t="shared" si="26"/>
        <v>0</v>
      </c>
      <c r="I69" s="161">
        <f t="shared" si="26"/>
        <v>0</v>
      </c>
      <c r="J69" s="161">
        <f t="shared" si="26"/>
        <v>0</v>
      </c>
      <c r="K69" s="161">
        <f t="shared" si="26"/>
        <v>87.176000000000002</v>
      </c>
      <c r="L69" s="161">
        <f t="shared" si="26"/>
        <v>261.52699999999999</v>
      </c>
      <c r="M69" s="161">
        <f t="shared" si="26"/>
        <v>784.58100000000002</v>
      </c>
      <c r="N69" s="161">
        <f t="shared" si="26"/>
        <v>1133.2840000000001</v>
      </c>
      <c r="O69" s="161">
        <f t="shared" si="26"/>
        <v>248.392</v>
      </c>
      <c r="P69" s="161">
        <f t="shared" si="26"/>
        <v>745.173</v>
      </c>
      <c r="Q69" s="161">
        <f t="shared" si="26"/>
        <v>2092.2159999999999</v>
      </c>
      <c r="R69" s="161">
        <f t="shared" si="26"/>
        <v>3085.7809999999999</v>
      </c>
    </row>
    <row r="70" spans="1:18" ht="27" customHeight="1" x14ac:dyDescent="0.25">
      <c r="A70" s="708" t="s">
        <v>30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10"/>
    </row>
    <row r="71" spans="1:18" s="33" customFormat="1" ht="33" customHeight="1" thickBot="1" x14ac:dyDescent="0.3">
      <c r="A71" s="578" t="s">
        <v>56</v>
      </c>
      <c r="B71" s="579"/>
      <c r="C71" s="154">
        <f>C107</f>
        <v>8735.8009999999995</v>
      </c>
      <c r="D71" s="154">
        <f t="shared" ref="D71:R71" si="27">D107</f>
        <v>78622.19</v>
      </c>
      <c r="E71" s="154">
        <f t="shared" si="27"/>
        <v>0</v>
      </c>
      <c r="F71" s="154">
        <f t="shared" si="27"/>
        <v>87357.991000000009</v>
      </c>
      <c r="G71" s="154">
        <f t="shared" si="27"/>
        <v>8036.3119999999999</v>
      </c>
      <c r="H71" s="154">
        <f t="shared" si="27"/>
        <v>72326.799999999988</v>
      </c>
      <c r="I71" s="154">
        <f t="shared" si="27"/>
        <v>0</v>
      </c>
      <c r="J71" s="154">
        <f t="shared" si="27"/>
        <v>80363.111999999994</v>
      </c>
      <c r="K71" s="154">
        <f t="shared" si="27"/>
        <v>8095.7390000000005</v>
      </c>
      <c r="L71" s="154">
        <f t="shared" si="27"/>
        <v>72861.662000000011</v>
      </c>
      <c r="M71" s="154">
        <f t="shared" si="27"/>
        <v>0</v>
      </c>
      <c r="N71" s="154">
        <f t="shared" si="27"/>
        <v>80957.401000000013</v>
      </c>
      <c r="O71" s="154">
        <f t="shared" si="27"/>
        <v>24867.852000000003</v>
      </c>
      <c r="P71" s="154">
        <f t="shared" si="27"/>
        <v>223810.652</v>
      </c>
      <c r="Q71" s="154">
        <f t="shared" si="27"/>
        <v>0</v>
      </c>
      <c r="R71" s="154">
        <f t="shared" si="27"/>
        <v>248678.50400000002</v>
      </c>
    </row>
    <row r="72" spans="1:18" ht="19.5" x14ac:dyDescent="0.3">
      <c r="A72" s="592" t="s">
        <v>38</v>
      </c>
      <c r="B72" s="59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  <c r="Q72" s="157"/>
      <c r="R72" s="158"/>
    </row>
    <row r="73" spans="1:18" ht="39.75" customHeight="1" x14ac:dyDescent="0.3">
      <c r="A73" s="592" t="s">
        <v>87</v>
      </c>
      <c r="B73" s="593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/>
      <c r="Q73" s="157"/>
      <c r="R73" s="158"/>
    </row>
    <row r="74" spans="1:18" s="17" customFormat="1" ht="50.25" customHeight="1" x14ac:dyDescent="0.25">
      <c r="A74" s="597" t="s">
        <v>81</v>
      </c>
      <c r="B74" s="153" t="s">
        <v>98</v>
      </c>
      <c r="C74" s="162">
        <v>516.00900000000001</v>
      </c>
      <c r="D74" s="162">
        <v>4644.0829999999996</v>
      </c>
      <c r="E74" s="162">
        <v>0</v>
      </c>
      <c r="F74" s="163">
        <f t="shared" ref="F74:F106" si="28">C74+D74</f>
        <v>5160.0919999999996</v>
      </c>
      <c r="G74" s="148">
        <v>0</v>
      </c>
      <c r="H74" s="148">
        <v>0</v>
      </c>
      <c r="I74" s="162">
        <v>0</v>
      </c>
      <c r="J74" s="148">
        <v>0</v>
      </c>
      <c r="K74" s="148">
        <v>0</v>
      </c>
      <c r="L74" s="148">
        <v>0</v>
      </c>
      <c r="M74" s="162">
        <v>0</v>
      </c>
      <c r="N74" s="148">
        <v>0</v>
      </c>
      <c r="O74" s="148">
        <f>C74+G74+K74</f>
        <v>516.00900000000001</v>
      </c>
      <c r="P74" s="148">
        <f>D74+H74+L74</f>
        <v>4644.0829999999996</v>
      </c>
      <c r="Q74" s="148">
        <f>E74+I74+M74</f>
        <v>0</v>
      </c>
      <c r="R74" s="148">
        <f>F74+J74+N74</f>
        <v>5160.0919999999996</v>
      </c>
    </row>
    <row r="75" spans="1:18" s="17" customFormat="1" ht="38.25" customHeight="1" x14ac:dyDescent="0.25">
      <c r="A75" s="598"/>
      <c r="B75" s="153" t="s">
        <v>99</v>
      </c>
      <c r="C75" s="162">
        <v>198.87200000000001</v>
      </c>
      <c r="D75" s="162">
        <v>1789.8530000000001</v>
      </c>
      <c r="E75" s="162">
        <v>0</v>
      </c>
      <c r="F75" s="163">
        <f t="shared" si="28"/>
        <v>1988.7250000000001</v>
      </c>
      <c r="G75" s="148">
        <v>0</v>
      </c>
      <c r="H75" s="148">
        <v>0</v>
      </c>
      <c r="I75" s="162">
        <v>0</v>
      </c>
      <c r="J75" s="148">
        <v>0</v>
      </c>
      <c r="K75" s="148">
        <v>0</v>
      </c>
      <c r="L75" s="148">
        <v>0</v>
      </c>
      <c r="M75" s="162">
        <v>0</v>
      </c>
      <c r="N75" s="148">
        <v>0</v>
      </c>
      <c r="O75" s="148">
        <f t="shared" ref="O75:R106" si="29">C75+G75+K75</f>
        <v>198.87200000000001</v>
      </c>
      <c r="P75" s="148">
        <f t="shared" si="29"/>
        <v>1789.8530000000001</v>
      </c>
      <c r="Q75" s="148">
        <f t="shared" si="29"/>
        <v>0</v>
      </c>
      <c r="R75" s="148">
        <f t="shared" si="29"/>
        <v>1988.7250000000001</v>
      </c>
    </row>
    <row r="76" spans="1:18" s="17" customFormat="1" ht="56.25" x14ac:dyDescent="0.25">
      <c r="A76" s="598"/>
      <c r="B76" s="153" t="s">
        <v>382</v>
      </c>
      <c r="C76" s="162">
        <v>1919.902</v>
      </c>
      <c r="D76" s="162">
        <v>17279.114000000001</v>
      </c>
      <c r="E76" s="162">
        <v>0</v>
      </c>
      <c r="F76" s="163">
        <f t="shared" si="28"/>
        <v>19199.016000000003</v>
      </c>
      <c r="G76" s="148">
        <v>0</v>
      </c>
      <c r="H76" s="148">
        <v>0</v>
      </c>
      <c r="I76" s="162">
        <v>0</v>
      </c>
      <c r="J76" s="148">
        <v>0</v>
      </c>
      <c r="K76" s="148">
        <v>0</v>
      </c>
      <c r="L76" s="148">
        <v>0</v>
      </c>
      <c r="M76" s="162">
        <v>0</v>
      </c>
      <c r="N76" s="148">
        <v>0</v>
      </c>
      <c r="O76" s="148">
        <f t="shared" si="29"/>
        <v>1919.902</v>
      </c>
      <c r="P76" s="148">
        <f t="shared" si="29"/>
        <v>17279.114000000001</v>
      </c>
      <c r="Q76" s="148">
        <f t="shared" si="29"/>
        <v>0</v>
      </c>
      <c r="R76" s="148">
        <f t="shared" si="29"/>
        <v>19199.016000000003</v>
      </c>
    </row>
    <row r="77" spans="1:18" s="17" customFormat="1" ht="46.5" customHeight="1" x14ac:dyDescent="0.25">
      <c r="A77" s="598"/>
      <c r="B77" s="153" t="s">
        <v>383</v>
      </c>
      <c r="C77" s="162">
        <v>923.21699999999998</v>
      </c>
      <c r="D77" s="162">
        <v>8308.9470000000001</v>
      </c>
      <c r="E77" s="162">
        <v>0</v>
      </c>
      <c r="F77" s="163">
        <f t="shared" si="28"/>
        <v>9232.1640000000007</v>
      </c>
      <c r="G77" s="148">
        <v>0</v>
      </c>
      <c r="H77" s="148">
        <v>0</v>
      </c>
      <c r="I77" s="162">
        <v>0</v>
      </c>
      <c r="J77" s="148">
        <v>0</v>
      </c>
      <c r="K77" s="148">
        <v>0</v>
      </c>
      <c r="L77" s="148">
        <v>0</v>
      </c>
      <c r="M77" s="162">
        <v>0</v>
      </c>
      <c r="N77" s="148">
        <v>0</v>
      </c>
      <c r="O77" s="148">
        <f t="shared" si="29"/>
        <v>923.21699999999998</v>
      </c>
      <c r="P77" s="148">
        <f t="shared" si="29"/>
        <v>8308.9470000000001</v>
      </c>
      <c r="Q77" s="148">
        <f t="shared" si="29"/>
        <v>0</v>
      </c>
      <c r="R77" s="148">
        <f t="shared" si="29"/>
        <v>9232.1640000000007</v>
      </c>
    </row>
    <row r="78" spans="1:18" s="237" customFormat="1" ht="44.25" customHeight="1" x14ac:dyDescent="0.25">
      <c r="A78" s="599"/>
      <c r="B78" s="153" t="s">
        <v>96</v>
      </c>
      <c r="C78" s="162">
        <v>0</v>
      </c>
      <c r="D78" s="162">
        <v>0</v>
      </c>
      <c r="E78" s="162">
        <v>0</v>
      </c>
      <c r="F78" s="163">
        <f t="shared" si="28"/>
        <v>0</v>
      </c>
      <c r="G78" s="162">
        <v>3278.8150000000001</v>
      </c>
      <c r="H78" s="162">
        <v>29509.334999999999</v>
      </c>
      <c r="I78" s="162">
        <f>E74+E75</f>
        <v>0</v>
      </c>
      <c r="J78" s="162">
        <f>G78+H78</f>
        <v>32788.15</v>
      </c>
      <c r="K78" s="162">
        <v>3319.66</v>
      </c>
      <c r="L78" s="162">
        <v>29876.942999999999</v>
      </c>
      <c r="M78" s="162">
        <f>I78</f>
        <v>0</v>
      </c>
      <c r="N78" s="162">
        <f>K78+L78</f>
        <v>33196.603000000003</v>
      </c>
      <c r="O78" s="162">
        <f t="shared" si="29"/>
        <v>6598.4750000000004</v>
      </c>
      <c r="P78" s="162">
        <f t="shared" si="29"/>
        <v>59386.277999999998</v>
      </c>
      <c r="Q78" s="162">
        <f t="shared" si="29"/>
        <v>0</v>
      </c>
      <c r="R78" s="162">
        <f t="shared" si="29"/>
        <v>65984.752999999997</v>
      </c>
    </row>
    <row r="79" spans="1:18" s="39" customFormat="1" ht="37.5" x14ac:dyDescent="0.25">
      <c r="A79" s="597" t="s">
        <v>70</v>
      </c>
      <c r="B79" s="153" t="s">
        <v>71</v>
      </c>
      <c r="C79" s="162">
        <v>81.789000000000001</v>
      </c>
      <c r="D79" s="162">
        <v>736.101</v>
      </c>
      <c r="E79" s="162">
        <v>0</v>
      </c>
      <c r="F79" s="163">
        <f t="shared" si="28"/>
        <v>817.89</v>
      </c>
      <c r="G79" s="155">
        <v>0</v>
      </c>
      <c r="H79" s="155">
        <v>0</v>
      </c>
      <c r="I79" s="162">
        <v>0</v>
      </c>
      <c r="J79" s="155">
        <v>0</v>
      </c>
      <c r="K79" s="155">
        <v>0</v>
      </c>
      <c r="L79" s="155">
        <v>0</v>
      </c>
      <c r="M79" s="162">
        <v>0</v>
      </c>
      <c r="N79" s="155">
        <v>0</v>
      </c>
      <c r="O79" s="162">
        <f t="shared" si="29"/>
        <v>81.789000000000001</v>
      </c>
      <c r="P79" s="162">
        <f t="shared" si="29"/>
        <v>736.101</v>
      </c>
      <c r="Q79" s="162">
        <f t="shared" si="29"/>
        <v>0</v>
      </c>
      <c r="R79" s="162">
        <f t="shared" si="29"/>
        <v>817.89</v>
      </c>
    </row>
    <row r="80" spans="1:18" s="39" customFormat="1" ht="41.25" customHeight="1" x14ac:dyDescent="0.25">
      <c r="A80" s="598"/>
      <c r="B80" s="153" t="s">
        <v>100</v>
      </c>
      <c r="C80" s="162">
        <v>33.252000000000002</v>
      </c>
      <c r="D80" s="162">
        <v>299.27199999999999</v>
      </c>
      <c r="E80" s="162">
        <v>0</v>
      </c>
      <c r="F80" s="163">
        <f t="shared" si="28"/>
        <v>332.524</v>
      </c>
      <c r="G80" s="155">
        <v>0</v>
      </c>
      <c r="H80" s="155">
        <v>0</v>
      </c>
      <c r="I80" s="162">
        <v>0</v>
      </c>
      <c r="J80" s="155">
        <v>0</v>
      </c>
      <c r="K80" s="155">
        <v>0</v>
      </c>
      <c r="L80" s="155">
        <v>0</v>
      </c>
      <c r="M80" s="162">
        <v>0</v>
      </c>
      <c r="N80" s="155">
        <v>0</v>
      </c>
      <c r="O80" s="162">
        <f t="shared" si="29"/>
        <v>33.252000000000002</v>
      </c>
      <c r="P80" s="162">
        <f t="shared" si="29"/>
        <v>299.27199999999999</v>
      </c>
      <c r="Q80" s="162">
        <f t="shared" si="29"/>
        <v>0</v>
      </c>
      <c r="R80" s="162">
        <f t="shared" si="29"/>
        <v>332.524</v>
      </c>
    </row>
    <row r="81" spans="1:18" s="39" customFormat="1" ht="37.5" x14ac:dyDescent="0.25">
      <c r="A81" s="598"/>
      <c r="B81" s="153" t="s">
        <v>345</v>
      </c>
      <c r="C81" s="162">
        <v>49.389000000000003</v>
      </c>
      <c r="D81" s="162">
        <v>444.49599999999998</v>
      </c>
      <c r="E81" s="162">
        <v>0</v>
      </c>
      <c r="F81" s="163">
        <f t="shared" si="28"/>
        <v>493.88499999999999</v>
      </c>
      <c r="G81" s="155">
        <v>0</v>
      </c>
      <c r="H81" s="155">
        <v>0</v>
      </c>
      <c r="I81" s="162">
        <v>0</v>
      </c>
      <c r="J81" s="155">
        <v>0</v>
      </c>
      <c r="K81" s="155">
        <v>0</v>
      </c>
      <c r="L81" s="155">
        <v>0</v>
      </c>
      <c r="M81" s="162">
        <v>0</v>
      </c>
      <c r="N81" s="155">
        <v>0</v>
      </c>
      <c r="O81" s="162">
        <f t="shared" si="29"/>
        <v>49.389000000000003</v>
      </c>
      <c r="P81" s="162">
        <f t="shared" si="29"/>
        <v>444.49599999999998</v>
      </c>
      <c r="Q81" s="162">
        <f t="shared" si="29"/>
        <v>0</v>
      </c>
      <c r="R81" s="162">
        <f t="shared" si="29"/>
        <v>493.88499999999999</v>
      </c>
    </row>
    <row r="82" spans="1:18" s="39" customFormat="1" ht="37.5" x14ac:dyDescent="0.25">
      <c r="A82" s="599"/>
      <c r="B82" s="153" t="s">
        <v>96</v>
      </c>
      <c r="C82" s="162">
        <v>0</v>
      </c>
      <c r="D82" s="162">
        <v>0</v>
      </c>
      <c r="E82" s="162">
        <v>0</v>
      </c>
      <c r="F82" s="163">
        <f t="shared" si="28"/>
        <v>0</v>
      </c>
      <c r="G82" s="162">
        <v>152.69</v>
      </c>
      <c r="H82" s="162">
        <v>1374.2090000000001</v>
      </c>
      <c r="I82" s="162">
        <f>E79+E80</f>
        <v>0</v>
      </c>
      <c r="J82" s="162">
        <f>H82+G82</f>
        <v>1526.8990000000001</v>
      </c>
      <c r="K82" s="162">
        <v>154.59200000000001</v>
      </c>
      <c r="L82" s="162">
        <v>1391.328</v>
      </c>
      <c r="M82" s="162">
        <f>I82</f>
        <v>0</v>
      </c>
      <c r="N82" s="162">
        <f>K82+L82</f>
        <v>1545.92</v>
      </c>
      <c r="O82" s="162">
        <f t="shared" si="29"/>
        <v>307.28200000000004</v>
      </c>
      <c r="P82" s="162">
        <f t="shared" si="29"/>
        <v>2765.5370000000003</v>
      </c>
      <c r="Q82" s="162">
        <f t="shared" si="29"/>
        <v>0</v>
      </c>
      <c r="R82" s="162">
        <f t="shared" si="29"/>
        <v>3072.8190000000004</v>
      </c>
    </row>
    <row r="83" spans="1:18" s="39" customFormat="1" ht="37.5" x14ac:dyDescent="0.25">
      <c r="A83" s="597" t="s">
        <v>72</v>
      </c>
      <c r="B83" s="153" t="s">
        <v>73</v>
      </c>
      <c r="C83" s="162">
        <v>116.755</v>
      </c>
      <c r="D83" s="162">
        <v>1050.7929999999999</v>
      </c>
      <c r="E83" s="162">
        <v>0</v>
      </c>
      <c r="F83" s="163">
        <f t="shared" si="28"/>
        <v>1167.5479999999998</v>
      </c>
      <c r="G83" s="155">
        <v>0</v>
      </c>
      <c r="H83" s="155">
        <v>0</v>
      </c>
      <c r="I83" s="162">
        <v>0</v>
      </c>
      <c r="J83" s="155">
        <v>0</v>
      </c>
      <c r="K83" s="155">
        <v>0</v>
      </c>
      <c r="L83" s="155">
        <v>0</v>
      </c>
      <c r="M83" s="162">
        <v>0</v>
      </c>
      <c r="N83" s="155">
        <v>0</v>
      </c>
      <c r="O83" s="162">
        <f t="shared" si="29"/>
        <v>116.755</v>
      </c>
      <c r="P83" s="162">
        <f t="shared" si="29"/>
        <v>1050.7929999999999</v>
      </c>
      <c r="Q83" s="162">
        <f t="shared" si="29"/>
        <v>0</v>
      </c>
      <c r="R83" s="162">
        <f t="shared" si="29"/>
        <v>1167.5479999999998</v>
      </c>
    </row>
    <row r="84" spans="1:18" s="39" customFormat="1" ht="45.75" customHeight="1" x14ac:dyDescent="0.25">
      <c r="A84" s="598"/>
      <c r="B84" s="153" t="s">
        <v>101</v>
      </c>
      <c r="C84" s="162">
        <v>68.77</v>
      </c>
      <c r="D84" s="162">
        <v>618.928</v>
      </c>
      <c r="E84" s="162">
        <v>0</v>
      </c>
      <c r="F84" s="163">
        <f t="shared" si="28"/>
        <v>687.69799999999998</v>
      </c>
      <c r="G84" s="155">
        <v>0</v>
      </c>
      <c r="H84" s="155">
        <v>0</v>
      </c>
      <c r="I84" s="162">
        <v>0</v>
      </c>
      <c r="J84" s="155">
        <v>0</v>
      </c>
      <c r="K84" s="155">
        <v>0</v>
      </c>
      <c r="L84" s="155">
        <v>0</v>
      </c>
      <c r="M84" s="162">
        <v>0</v>
      </c>
      <c r="N84" s="155">
        <v>0</v>
      </c>
      <c r="O84" s="162">
        <f t="shared" si="29"/>
        <v>68.77</v>
      </c>
      <c r="P84" s="162">
        <f t="shared" si="29"/>
        <v>618.928</v>
      </c>
      <c r="Q84" s="162">
        <f t="shared" si="29"/>
        <v>0</v>
      </c>
      <c r="R84" s="162">
        <f t="shared" si="29"/>
        <v>687.69799999999998</v>
      </c>
    </row>
    <row r="85" spans="1:18" s="39" customFormat="1" ht="63" customHeight="1" x14ac:dyDescent="0.25">
      <c r="A85" s="598"/>
      <c r="B85" s="153" t="s">
        <v>384</v>
      </c>
      <c r="C85" s="162">
        <v>140.73400000000001</v>
      </c>
      <c r="D85" s="162">
        <v>1266.606</v>
      </c>
      <c r="E85" s="162">
        <v>0</v>
      </c>
      <c r="F85" s="163">
        <f t="shared" si="28"/>
        <v>1407.34</v>
      </c>
      <c r="G85" s="155">
        <v>0</v>
      </c>
      <c r="H85" s="155">
        <v>0</v>
      </c>
      <c r="I85" s="162">
        <v>0</v>
      </c>
      <c r="J85" s="155">
        <v>0</v>
      </c>
      <c r="K85" s="155">
        <v>0</v>
      </c>
      <c r="L85" s="155">
        <v>0</v>
      </c>
      <c r="M85" s="162">
        <v>0</v>
      </c>
      <c r="N85" s="155">
        <v>0</v>
      </c>
      <c r="O85" s="162">
        <f t="shared" si="29"/>
        <v>140.73400000000001</v>
      </c>
      <c r="P85" s="162">
        <f t="shared" si="29"/>
        <v>1266.606</v>
      </c>
      <c r="Q85" s="162">
        <f t="shared" si="29"/>
        <v>0</v>
      </c>
      <c r="R85" s="162">
        <f t="shared" si="29"/>
        <v>1407.34</v>
      </c>
    </row>
    <row r="86" spans="1:18" s="39" customFormat="1" ht="45" customHeight="1" x14ac:dyDescent="0.25">
      <c r="A86" s="599"/>
      <c r="B86" s="153" t="s">
        <v>96</v>
      </c>
      <c r="C86" s="162">
        <v>0</v>
      </c>
      <c r="D86" s="162">
        <v>0</v>
      </c>
      <c r="E86" s="162">
        <v>0</v>
      </c>
      <c r="F86" s="163">
        <f t="shared" si="28"/>
        <v>0</v>
      </c>
      <c r="G86" s="162">
        <v>297.34399999999999</v>
      </c>
      <c r="H86" s="162">
        <v>2676.0909999999999</v>
      </c>
      <c r="I86" s="162">
        <f>E83+E84</f>
        <v>0</v>
      </c>
      <c r="J86" s="162">
        <f>G86+H86</f>
        <v>2973.4349999999999</v>
      </c>
      <c r="K86" s="162">
        <v>260.36500000000001</v>
      </c>
      <c r="L86" s="162">
        <v>2343.29</v>
      </c>
      <c r="M86" s="162">
        <f>I86</f>
        <v>0</v>
      </c>
      <c r="N86" s="162">
        <f>K86+L86</f>
        <v>2603.6549999999997</v>
      </c>
      <c r="O86" s="162">
        <f t="shared" si="29"/>
        <v>557.70900000000006</v>
      </c>
      <c r="P86" s="162">
        <f t="shared" si="29"/>
        <v>5019.3809999999994</v>
      </c>
      <c r="Q86" s="162">
        <f t="shared" si="29"/>
        <v>0</v>
      </c>
      <c r="R86" s="162">
        <f t="shared" si="29"/>
        <v>5577.09</v>
      </c>
    </row>
    <row r="87" spans="1:18" s="39" customFormat="1" ht="63" customHeight="1" x14ac:dyDescent="0.25">
      <c r="A87" s="597" t="s">
        <v>74</v>
      </c>
      <c r="B87" s="153" t="s">
        <v>385</v>
      </c>
      <c r="C87" s="162">
        <v>180.721</v>
      </c>
      <c r="D87" s="162">
        <v>1626.4849999999999</v>
      </c>
      <c r="E87" s="162">
        <v>0</v>
      </c>
      <c r="F87" s="163">
        <f t="shared" si="28"/>
        <v>1807.2059999999999</v>
      </c>
      <c r="G87" s="155">
        <v>0</v>
      </c>
      <c r="H87" s="155">
        <v>0</v>
      </c>
      <c r="I87" s="162">
        <v>0</v>
      </c>
      <c r="J87" s="155">
        <v>0</v>
      </c>
      <c r="K87" s="155">
        <v>0</v>
      </c>
      <c r="L87" s="155">
        <v>0</v>
      </c>
      <c r="M87" s="162">
        <v>0</v>
      </c>
      <c r="N87" s="155">
        <v>0</v>
      </c>
      <c r="O87" s="162">
        <f t="shared" si="29"/>
        <v>180.721</v>
      </c>
      <c r="P87" s="162">
        <f t="shared" si="29"/>
        <v>1626.4849999999999</v>
      </c>
      <c r="Q87" s="162">
        <f t="shared" si="29"/>
        <v>0</v>
      </c>
      <c r="R87" s="162">
        <f t="shared" si="29"/>
        <v>1807.2059999999999</v>
      </c>
    </row>
    <row r="88" spans="1:18" s="39" customFormat="1" ht="78" customHeight="1" x14ac:dyDescent="0.25">
      <c r="A88" s="598"/>
      <c r="B88" s="153" t="s">
        <v>386</v>
      </c>
      <c r="C88" s="162">
        <v>97.846999999999994</v>
      </c>
      <c r="D88" s="162">
        <v>880.62400000000002</v>
      </c>
      <c r="E88" s="162">
        <v>0</v>
      </c>
      <c r="F88" s="163">
        <f t="shared" si="28"/>
        <v>978.471</v>
      </c>
      <c r="G88" s="155">
        <v>0</v>
      </c>
      <c r="H88" s="155">
        <v>0</v>
      </c>
      <c r="I88" s="162">
        <v>0</v>
      </c>
      <c r="J88" s="155">
        <v>0</v>
      </c>
      <c r="K88" s="155">
        <v>0</v>
      </c>
      <c r="L88" s="155">
        <v>0</v>
      </c>
      <c r="M88" s="162">
        <v>0</v>
      </c>
      <c r="N88" s="155">
        <v>0</v>
      </c>
      <c r="O88" s="162">
        <f t="shared" si="29"/>
        <v>97.846999999999994</v>
      </c>
      <c r="P88" s="162">
        <f t="shared" si="29"/>
        <v>880.62400000000002</v>
      </c>
      <c r="Q88" s="162">
        <f t="shared" si="29"/>
        <v>0</v>
      </c>
      <c r="R88" s="162">
        <f t="shared" si="29"/>
        <v>978.471</v>
      </c>
    </row>
    <row r="89" spans="1:18" s="39" customFormat="1" ht="78" customHeight="1" x14ac:dyDescent="0.25">
      <c r="A89" s="598"/>
      <c r="B89" s="153" t="s">
        <v>387</v>
      </c>
      <c r="C89" s="162">
        <v>217.21700000000001</v>
      </c>
      <c r="D89" s="162">
        <v>1954.952</v>
      </c>
      <c r="E89" s="162">
        <v>0</v>
      </c>
      <c r="F89" s="163">
        <f t="shared" si="28"/>
        <v>2172.1689999999999</v>
      </c>
      <c r="G89" s="155">
        <v>0</v>
      </c>
      <c r="H89" s="155">
        <v>0</v>
      </c>
      <c r="I89" s="162">
        <v>0</v>
      </c>
      <c r="J89" s="155">
        <v>0</v>
      </c>
      <c r="K89" s="155">
        <v>0</v>
      </c>
      <c r="L89" s="155">
        <v>0</v>
      </c>
      <c r="M89" s="162">
        <v>0</v>
      </c>
      <c r="N89" s="155">
        <v>0</v>
      </c>
      <c r="O89" s="162">
        <f t="shared" si="29"/>
        <v>217.21700000000001</v>
      </c>
      <c r="P89" s="162">
        <f t="shared" si="29"/>
        <v>1954.952</v>
      </c>
      <c r="Q89" s="162">
        <f t="shared" si="29"/>
        <v>0</v>
      </c>
      <c r="R89" s="162">
        <f t="shared" si="29"/>
        <v>2172.1689999999999</v>
      </c>
    </row>
    <row r="90" spans="1:18" s="39" customFormat="1" ht="45" customHeight="1" x14ac:dyDescent="0.25">
      <c r="A90" s="599"/>
      <c r="B90" s="153" t="s">
        <v>96</v>
      </c>
      <c r="C90" s="162">
        <v>0</v>
      </c>
      <c r="D90" s="162">
        <v>0</v>
      </c>
      <c r="E90" s="162">
        <v>0</v>
      </c>
      <c r="F90" s="163">
        <f t="shared" si="28"/>
        <v>0</v>
      </c>
      <c r="G90" s="162">
        <v>458.07</v>
      </c>
      <c r="H90" s="162">
        <v>4122.6270000000004</v>
      </c>
      <c r="I90" s="162">
        <f>E87+E88</f>
        <v>0</v>
      </c>
      <c r="J90" s="162">
        <f>G90+H90</f>
        <v>4580.6970000000001</v>
      </c>
      <c r="K90" s="162">
        <v>463.77600000000001</v>
      </c>
      <c r="L90" s="162">
        <v>4173.9849999999997</v>
      </c>
      <c r="M90" s="162">
        <f>I90</f>
        <v>0</v>
      </c>
      <c r="N90" s="162">
        <f>K90+L90</f>
        <v>4637.7609999999995</v>
      </c>
      <c r="O90" s="162">
        <f t="shared" si="29"/>
        <v>921.846</v>
      </c>
      <c r="P90" s="162">
        <f t="shared" si="29"/>
        <v>8296.612000000001</v>
      </c>
      <c r="Q90" s="162">
        <f t="shared" si="29"/>
        <v>0</v>
      </c>
      <c r="R90" s="162">
        <f t="shared" si="29"/>
        <v>9218.4579999999987</v>
      </c>
    </row>
    <row r="91" spans="1:18" s="39" customFormat="1" ht="56.25" x14ac:dyDescent="0.25">
      <c r="A91" s="597" t="s">
        <v>75</v>
      </c>
      <c r="B91" s="153" t="s">
        <v>388</v>
      </c>
      <c r="C91" s="162">
        <v>116.98099999999999</v>
      </c>
      <c r="D91" s="162">
        <v>1052.8309999999999</v>
      </c>
      <c r="E91" s="162">
        <v>0</v>
      </c>
      <c r="F91" s="163">
        <f t="shared" si="28"/>
        <v>1169.8119999999999</v>
      </c>
      <c r="G91" s="155">
        <v>0</v>
      </c>
      <c r="H91" s="155">
        <v>0</v>
      </c>
      <c r="I91" s="162">
        <v>0</v>
      </c>
      <c r="J91" s="155">
        <v>0</v>
      </c>
      <c r="K91" s="155">
        <v>0</v>
      </c>
      <c r="L91" s="155">
        <v>0</v>
      </c>
      <c r="M91" s="162">
        <v>0</v>
      </c>
      <c r="N91" s="155">
        <v>0</v>
      </c>
      <c r="O91" s="162">
        <f t="shared" si="29"/>
        <v>116.98099999999999</v>
      </c>
      <c r="P91" s="162">
        <f t="shared" si="29"/>
        <v>1052.8309999999999</v>
      </c>
      <c r="Q91" s="162">
        <f t="shared" si="29"/>
        <v>0</v>
      </c>
      <c r="R91" s="162">
        <f t="shared" si="29"/>
        <v>1169.8119999999999</v>
      </c>
    </row>
    <row r="92" spans="1:18" s="39" customFormat="1" ht="42.75" customHeight="1" x14ac:dyDescent="0.25">
      <c r="A92" s="598"/>
      <c r="B92" s="153" t="s">
        <v>351</v>
      </c>
      <c r="C92" s="162">
        <v>42.78</v>
      </c>
      <c r="D92" s="162">
        <v>385.01600000000002</v>
      </c>
      <c r="E92" s="162">
        <v>0</v>
      </c>
      <c r="F92" s="163">
        <f t="shared" si="28"/>
        <v>427.79600000000005</v>
      </c>
      <c r="G92" s="155">
        <v>0</v>
      </c>
      <c r="H92" s="155">
        <v>0</v>
      </c>
      <c r="I92" s="162">
        <v>0</v>
      </c>
      <c r="J92" s="155">
        <v>0</v>
      </c>
      <c r="K92" s="155">
        <v>0</v>
      </c>
      <c r="L92" s="155">
        <v>0</v>
      </c>
      <c r="M92" s="162">
        <v>0</v>
      </c>
      <c r="N92" s="155">
        <v>0</v>
      </c>
      <c r="O92" s="162">
        <f t="shared" si="29"/>
        <v>42.78</v>
      </c>
      <c r="P92" s="162">
        <f t="shared" si="29"/>
        <v>385.01600000000002</v>
      </c>
      <c r="Q92" s="162">
        <f t="shared" si="29"/>
        <v>0</v>
      </c>
      <c r="R92" s="162">
        <f t="shared" si="29"/>
        <v>427.79600000000005</v>
      </c>
    </row>
    <row r="93" spans="1:18" s="39" customFormat="1" ht="56.25" x14ac:dyDescent="0.25">
      <c r="A93" s="598"/>
      <c r="B93" s="153" t="s">
        <v>249</v>
      </c>
      <c r="C93" s="162">
        <v>456.4</v>
      </c>
      <c r="D93" s="162">
        <v>4107.6000000000004</v>
      </c>
      <c r="E93" s="162">
        <v>0</v>
      </c>
      <c r="F93" s="163">
        <f>C93+D93</f>
        <v>4564</v>
      </c>
      <c r="G93" s="155">
        <v>0</v>
      </c>
      <c r="H93" s="155">
        <v>0</v>
      </c>
      <c r="I93" s="162">
        <v>0</v>
      </c>
      <c r="J93" s="155">
        <v>0</v>
      </c>
      <c r="K93" s="155">
        <v>0</v>
      </c>
      <c r="L93" s="155">
        <v>0</v>
      </c>
      <c r="M93" s="162">
        <v>0</v>
      </c>
      <c r="N93" s="155">
        <v>0</v>
      </c>
      <c r="O93" s="162">
        <f t="shared" si="29"/>
        <v>456.4</v>
      </c>
      <c r="P93" s="162">
        <f t="shared" si="29"/>
        <v>4107.6000000000004</v>
      </c>
      <c r="Q93" s="162">
        <f t="shared" si="29"/>
        <v>0</v>
      </c>
      <c r="R93" s="162">
        <f t="shared" si="29"/>
        <v>4564</v>
      </c>
    </row>
    <row r="94" spans="1:18" s="39" customFormat="1" ht="56.25" x14ac:dyDescent="0.3">
      <c r="A94" s="598"/>
      <c r="B94" s="309" t="s">
        <v>206</v>
      </c>
      <c r="C94" s="162">
        <v>458.33300000000003</v>
      </c>
      <c r="D94" s="162">
        <v>4125</v>
      </c>
      <c r="E94" s="162">
        <v>0</v>
      </c>
      <c r="F94" s="163">
        <f>C94+D94</f>
        <v>4583.3329999999996</v>
      </c>
      <c r="G94" s="155">
        <v>0</v>
      </c>
      <c r="H94" s="155">
        <v>0</v>
      </c>
      <c r="I94" s="162">
        <v>0</v>
      </c>
      <c r="J94" s="155">
        <v>0</v>
      </c>
      <c r="K94" s="155">
        <v>0</v>
      </c>
      <c r="L94" s="155">
        <v>0</v>
      </c>
      <c r="M94" s="162">
        <v>0</v>
      </c>
      <c r="N94" s="155">
        <v>0</v>
      </c>
      <c r="O94" s="162">
        <f t="shared" si="29"/>
        <v>458.33300000000003</v>
      </c>
      <c r="P94" s="162">
        <f t="shared" si="29"/>
        <v>4125</v>
      </c>
      <c r="Q94" s="162">
        <f t="shared" si="29"/>
        <v>0</v>
      </c>
      <c r="R94" s="162">
        <f t="shared" si="29"/>
        <v>4583.3329999999996</v>
      </c>
    </row>
    <row r="95" spans="1:18" s="39" customFormat="1" ht="42.75" customHeight="1" x14ac:dyDescent="0.25">
      <c r="A95" s="598"/>
      <c r="B95" s="153" t="s">
        <v>352</v>
      </c>
      <c r="C95" s="162">
        <v>70.343999999999994</v>
      </c>
      <c r="D95" s="162">
        <v>633.096</v>
      </c>
      <c r="E95" s="162">
        <v>0</v>
      </c>
      <c r="F95" s="163">
        <f>C95+D95</f>
        <v>703.44</v>
      </c>
      <c r="G95" s="155">
        <v>0</v>
      </c>
      <c r="H95" s="155">
        <v>0</v>
      </c>
      <c r="I95" s="162">
        <v>0</v>
      </c>
      <c r="J95" s="155">
        <v>0</v>
      </c>
      <c r="K95" s="155">
        <v>0</v>
      </c>
      <c r="L95" s="155">
        <v>0</v>
      </c>
      <c r="M95" s="162">
        <v>0</v>
      </c>
      <c r="N95" s="155">
        <v>0</v>
      </c>
      <c r="O95" s="162">
        <f t="shared" si="29"/>
        <v>70.343999999999994</v>
      </c>
      <c r="P95" s="162">
        <f t="shared" si="29"/>
        <v>633.096</v>
      </c>
      <c r="Q95" s="162">
        <f t="shared" si="29"/>
        <v>0</v>
      </c>
      <c r="R95" s="162">
        <f t="shared" si="29"/>
        <v>703.44</v>
      </c>
    </row>
    <row r="96" spans="1:18" s="39" customFormat="1" ht="37.5" x14ac:dyDescent="0.25">
      <c r="A96" s="599"/>
      <c r="B96" s="153" t="s">
        <v>96</v>
      </c>
      <c r="C96" s="162">
        <v>0</v>
      </c>
      <c r="D96" s="162">
        <v>0</v>
      </c>
      <c r="E96" s="162">
        <v>0</v>
      </c>
      <c r="F96" s="163">
        <f>C96+D96</f>
        <v>0</v>
      </c>
      <c r="G96" s="162">
        <v>1052.7570000000001</v>
      </c>
      <c r="H96" s="162">
        <v>9474.8109999999997</v>
      </c>
      <c r="I96" s="162">
        <f>E91+E92</f>
        <v>0</v>
      </c>
      <c r="J96" s="162">
        <f>G96+H96</f>
        <v>10527.567999999999</v>
      </c>
      <c r="K96" s="162">
        <v>1065.8710000000001</v>
      </c>
      <c r="L96" s="162">
        <v>9592.8420000000006</v>
      </c>
      <c r="M96" s="162">
        <f>I96</f>
        <v>0</v>
      </c>
      <c r="N96" s="162">
        <f>L96+K96</f>
        <v>10658.713</v>
      </c>
      <c r="O96" s="162">
        <f t="shared" si="29"/>
        <v>2118.6280000000002</v>
      </c>
      <c r="P96" s="162">
        <f t="shared" si="29"/>
        <v>19067.652999999998</v>
      </c>
      <c r="Q96" s="162">
        <f t="shared" si="29"/>
        <v>0</v>
      </c>
      <c r="R96" s="162">
        <f t="shared" si="29"/>
        <v>21186.280999999999</v>
      </c>
    </row>
    <row r="97" spans="1:18" s="39" customFormat="1" ht="37.5" x14ac:dyDescent="0.25">
      <c r="A97" s="597" t="s">
        <v>78</v>
      </c>
      <c r="B97" s="153" t="s">
        <v>86</v>
      </c>
      <c r="C97" s="162">
        <v>103.69</v>
      </c>
      <c r="D97" s="162">
        <v>933.20600000000002</v>
      </c>
      <c r="E97" s="162">
        <v>0</v>
      </c>
      <c r="F97" s="163">
        <f t="shared" si="28"/>
        <v>1036.896</v>
      </c>
      <c r="G97" s="155">
        <v>0</v>
      </c>
      <c r="H97" s="155">
        <v>0</v>
      </c>
      <c r="I97" s="162">
        <v>0</v>
      </c>
      <c r="J97" s="155">
        <v>0</v>
      </c>
      <c r="K97" s="155">
        <v>0</v>
      </c>
      <c r="L97" s="155">
        <v>0</v>
      </c>
      <c r="M97" s="162">
        <v>0</v>
      </c>
      <c r="N97" s="155">
        <v>0</v>
      </c>
      <c r="O97" s="162">
        <f t="shared" si="29"/>
        <v>103.69</v>
      </c>
      <c r="P97" s="162">
        <f t="shared" si="29"/>
        <v>933.20600000000002</v>
      </c>
      <c r="Q97" s="162">
        <f t="shared" si="29"/>
        <v>0</v>
      </c>
      <c r="R97" s="162">
        <f t="shared" si="29"/>
        <v>1036.896</v>
      </c>
    </row>
    <row r="98" spans="1:18" s="39" customFormat="1" ht="37.5" x14ac:dyDescent="0.25">
      <c r="A98" s="598"/>
      <c r="B98" s="153" t="s">
        <v>104</v>
      </c>
      <c r="C98" s="162">
        <v>61.695999999999998</v>
      </c>
      <c r="D98" s="162">
        <v>555.26400000000001</v>
      </c>
      <c r="E98" s="162">
        <v>0</v>
      </c>
      <c r="F98" s="163">
        <f t="shared" si="28"/>
        <v>616.96</v>
      </c>
      <c r="G98" s="155">
        <v>0</v>
      </c>
      <c r="H98" s="155">
        <v>0</v>
      </c>
      <c r="I98" s="162">
        <v>0</v>
      </c>
      <c r="J98" s="155">
        <v>0</v>
      </c>
      <c r="K98" s="155">
        <v>0</v>
      </c>
      <c r="L98" s="155">
        <v>0</v>
      </c>
      <c r="M98" s="162">
        <v>0</v>
      </c>
      <c r="N98" s="155">
        <v>0</v>
      </c>
      <c r="O98" s="162">
        <f t="shared" si="29"/>
        <v>61.695999999999998</v>
      </c>
      <c r="P98" s="162">
        <f t="shared" si="29"/>
        <v>555.26400000000001</v>
      </c>
      <c r="Q98" s="162">
        <f t="shared" si="29"/>
        <v>0</v>
      </c>
      <c r="R98" s="162">
        <f t="shared" si="29"/>
        <v>616.96</v>
      </c>
    </row>
    <row r="99" spans="1:18" s="39" customFormat="1" ht="45" customHeight="1" x14ac:dyDescent="0.25">
      <c r="A99" s="598"/>
      <c r="B99" s="153" t="s">
        <v>353</v>
      </c>
      <c r="C99" s="162">
        <v>125.64100000000001</v>
      </c>
      <c r="D99" s="162">
        <v>1130.7650000000001</v>
      </c>
      <c r="E99" s="162"/>
      <c r="F99" s="163">
        <f t="shared" si="28"/>
        <v>1256.4060000000002</v>
      </c>
      <c r="G99" s="155">
        <v>0</v>
      </c>
      <c r="H99" s="155">
        <v>0</v>
      </c>
      <c r="I99" s="162">
        <v>0</v>
      </c>
      <c r="J99" s="155">
        <v>0</v>
      </c>
      <c r="K99" s="155">
        <v>0</v>
      </c>
      <c r="L99" s="155">
        <v>0</v>
      </c>
      <c r="M99" s="162">
        <v>0</v>
      </c>
      <c r="N99" s="155">
        <v>0</v>
      </c>
      <c r="O99" s="162">
        <f t="shared" si="29"/>
        <v>125.64100000000001</v>
      </c>
      <c r="P99" s="162">
        <f t="shared" si="29"/>
        <v>1130.7650000000001</v>
      </c>
      <c r="Q99" s="162">
        <f t="shared" si="29"/>
        <v>0</v>
      </c>
      <c r="R99" s="162">
        <f t="shared" si="29"/>
        <v>1256.4060000000002</v>
      </c>
    </row>
    <row r="100" spans="1:18" s="39" customFormat="1" ht="37.5" x14ac:dyDescent="0.25">
      <c r="A100" s="599"/>
      <c r="B100" s="153" t="s">
        <v>96</v>
      </c>
      <c r="C100" s="162">
        <v>0</v>
      </c>
      <c r="D100" s="162">
        <v>0</v>
      </c>
      <c r="E100" s="162">
        <v>0</v>
      </c>
      <c r="F100" s="163">
        <f t="shared" si="28"/>
        <v>0</v>
      </c>
      <c r="G100" s="162">
        <v>265.19799999999998</v>
      </c>
      <c r="H100" s="162">
        <v>2386.7849999999999</v>
      </c>
      <c r="I100" s="162">
        <f>E97+E98</f>
        <v>0</v>
      </c>
      <c r="J100" s="162">
        <f>G100+H100</f>
        <v>2651.9829999999997</v>
      </c>
      <c r="K100" s="162">
        <v>268.50200000000001</v>
      </c>
      <c r="L100" s="162">
        <v>2416.5169999999998</v>
      </c>
      <c r="M100" s="162">
        <f>I100</f>
        <v>0</v>
      </c>
      <c r="N100" s="162">
        <f>K100+L100</f>
        <v>2685.0189999999998</v>
      </c>
      <c r="O100" s="162">
        <f t="shared" si="29"/>
        <v>533.70000000000005</v>
      </c>
      <c r="P100" s="162">
        <f t="shared" si="29"/>
        <v>4803.3019999999997</v>
      </c>
      <c r="Q100" s="162">
        <f t="shared" si="29"/>
        <v>0</v>
      </c>
      <c r="R100" s="162">
        <f t="shared" si="29"/>
        <v>5337.0019999999995</v>
      </c>
    </row>
    <row r="101" spans="1:18" s="39" customFormat="1" ht="60" customHeight="1" x14ac:dyDescent="0.25">
      <c r="A101" s="597" t="s">
        <v>79</v>
      </c>
      <c r="B101" s="153" t="s">
        <v>354</v>
      </c>
      <c r="C101" s="160">
        <v>123.702</v>
      </c>
      <c r="D101" s="162">
        <v>1113.3219999999999</v>
      </c>
      <c r="E101" s="162">
        <v>0</v>
      </c>
      <c r="F101" s="163">
        <f t="shared" si="28"/>
        <v>1237.0239999999999</v>
      </c>
      <c r="G101" s="155">
        <v>0</v>
      </c>
      <c r="H101" s="155">
        <v>0</v>
      </c>
      <c r="I101" s="162">
        <v>0</v>
      </c>
      <c r="J101" s="155">
        <v>0</v>
      </c>
      <c r="K101" s="155">
        <v>0</v>
      </c>
      <c r="L101" s="155">
        <v>0</v>
      </c>
      <c r="M101" s="162">
        <v>0</v>
      </c>
      <c r="N101" s="155">
        <v>0</v>
      </c>
      <c r="O101" s="162">
        <f t="shared" si="29"/>
        <v>123.702</v>
      </c>
      <c r="P101" s="162">
        <f t="shared" si="29"/>
        <v>1113.3219999999999</v>
      </c>
      <c r="Q101" s="162">
        <f t="shared" si="29"/>
        <v>0</v>
      </c>
      <c r="R101" s="162">
        <f t="shared" si="29"/>
        <v>1237.0239999999999</v>
      </c>
    </row>
    <row r="102" spans="1:18" s="39" customFormat="1" ht="41.25" customHeight="1" x14ac:dyDescent="0.25">
      <c r="A102" s="598"/>
      <c r="B102" s="153" t="s">
        <v>355</v>
      </c>
      <c r="C102" s="162">
        <v>72.531999999999996</v>
      </c>
      <c r="D102" s="162">
        <v>652.78399999999999</v>
      </c>
      <c r="E102" s="162">
        <v>0</v>
      </c>
      <c r="F102" s="163">
        <f t="shared" si="28"/>
        <v>725.31600000000003</v>
      </c>
      <c r="G102" s="155">
        <v>0</v>
      </c>
      <c r="H102" s="155">
        <v>0</v>
      </c>
      <c r="I102" s="162">
        <v>0</v>
      </c>
      <c r="J102" s="155">
        <v>0</v>
      </c>
      <c r="K102" s="155">
        <v>0</v>
      </c>
      <c r="L102" s="155">
        <v>0</v>
      </c>
      <c r="M102" s="162">
        <v>0</v>
      </c>
      <c r="N102" s="155">
        <v>0</v>
      </c>
      <c r="O102" s="162">
        <f t="shared" si="29"/>
        <v>72.531999999999996</v>
      </c>
      <c r="P102" s="162">
        <f t="shared" si="29"/>
        <v>652.78399999999999</v>
      </c>
      <c r="Q102" s="162">
        <f t="shared" si="29"/>
        <v>0</v>
      </c>
      <c r="R102" s="162">
        <f t="shared" si="29"/>
        <v>725.31600000000003</v>
      </c>
    </row>
    <row r="103" spans="1:18" s="39" customFormat="1" ht="56.25" x14ac:dyDescent="0.25">
      <c r="A103" s="598"/>
      <c r="B103" s="308" t="s">
        <v>207</v>
      </c>
      <c r="C103" s="162">
        <v>452.77800000000002</v>
      </c>
      <c r="D103" s="162">
        <v>4075</v>
      </c>
      <c r="E103" s="162">
        <v>0</v>
      </c>
      <c r="F103" s="163">
        <f t="shared" si="28"/>
        <v>4527.7780000000002</v>
      </c>
      <c r="G103" s="155">
        <v>0</v>
      </c>
      <c r="H103" s="155">
        <v>0</v>
      </c>
      <c r="I103" s="162">
        <v>0</v>
      </c>
      <c r="J103" s="155">
        <v>0</v>
      </c>
      <c r="K103" s="155">
        <v>0</v>
      </c>
      <c r="L103" s="155">
        <v>0</v>
      </c>
      <c r="M103" s="162">
        <v>0</v>
      </c>
      <c r="N103" s="155">
        <v>0</v>
      </c>
      <c r="O103" s="162">
        <f t="shared" si="29"/>
        <v>452.77800000000002</v>
      </c>
      <c r="P103" s="162">
        <f t="shared" si="29"/>
        <v>4075</v>
      </c>
      <c r="Q103" s="162">
        <f t="shared" si="29"/>
        <v>0</v>
      </c>
      <c r="R103" s="162">
        <f t="shared" si="29"/>
        <v>4527.7780000000002</v>
      </c>
    </row>
    <row r="104" spans="1:18" s="39" customFormat="1" ht="37.5" x14ac:dyDescent="0.25">
      <c r="A104" s="598"/>
      <c r="B104" s="153" t="s">
        <v>97</v>
      </c>
      <c r="C104" s="162">
        <v>1955.93</v>
      </c>
      <c r="D104" s="162">
        <v>17603.377</v>
      </c>
      <c r="E104" s="162">
        <v>0</v>
      </c>
      <c r="F104" s="162">
        <f t="shared" si="28"/>
        <v>19559.307000000001</v>
      </c>
      <c r="G104" s="155">
        <v>0</v>
      </c>
      <c r="H104" s="155">
        <v>0</v>
      </c>
      <c r="I104" s="162">
        <v>0</v>
      </c>
      <c r="J104" s="155">
        <v>0</v>
      </c>
      <c r="K104" s="155">
        <v>0</v>
      </c>
      <c r="L104" s="155">
        <v>0</v>
      </c>
      <c r="M104" s="162">
        <v>0</v>
      </c>
      <c r="N104" s="155">
        <v>0</v>
      </c>
      <c r="O104" s="162">
        <f t="shared" si="29"/>
        <v>1955.93</v>
      </c>
      <c r="P104" s="162">
        <f t="shared" si="29"/>
        <v>17603.377</v>
      </c>
      <c r="Q104" s="162">
        <f t="shared" si="29"/>
        <v>0</v>
      </c>
      <c r="R104" s="162">
        <f t="shared" si="29"/>
        <v>19559.307000000001</v>
      </c>
    </row>
    <row r="105" spans="1:18" s="39" customFormat="1" ht="99" customHeight="1" x14ac:dyDescent="0.25">
      <c r="A105" s="598"/>
      <c r="B105" s="153" t="s">
        <v>389</v>
      </c>
      <c r="C105" s="162">
        <v>150.52000000000001</v>
      </c>
      <c r="D105" s="162">
        <v>1354.675</v>
      </c>
      <c r="E105" s="162">
        <v>0</v>
      </c>
      <c r="F105" s="162">
        <f t="shared" si="28"/>
        <v>1505.1949999999999</v>
      </c>
      <c r="G105" s="155">
        <v>0</v>
      </c>
      <c r="H105" s="155">
        <v>0</v>
      </c>
      <c r="I105" s="162">
        <v>0</v>
      </c>
      <c r="J105" s="155">
        <v>0</v>
      </c>
      <c r="K105" s="155">
        <v>0</v>
      </c>
      <c r="L105" s="155">
        <v>0</v>
      </c>
      <c r="M105" s="162">
        <v>0</v>
      </c>
      <c r="N105" s="155">
        <v>0</v>
      </c>
      <c r="O105" s="162">
        <f t="shared" si="29"/>
        <v>150.52000000000001</v>
      </c>
      <c r="P105" s="162">
        <f t="shared" si="29"/>
        <v>1354.675</v>
      </c>
      <c r="Q105" s="162">
        <f t="shared" si="29"/>
        <v>0</v>
      </c>
      <c r="R105" s="162">
        <f t="shared" si="29"/>
        <v>1505.1949999999999</v>
      </c>
    </row>
    <row r="106" spans="1:18" s="39" customFormat="1" ht="42" customHeight="1" x14ac:dyDescent="0.25">
      <c r="A106" s="599"/>
      <c r="B106" s="153" t="s">
        <v>96</v>
      </c>
      <c r="C106" s="162">
        <v>0</v>
      </c>
      <c r="D106" s="162">
        <v>0</v>
      </c>
      <c r="E106" s="162">
        <v>0</v>
      </c>
      <c r="F106" s="163">
        <f t="shared" si="28"/>
        <v>0</v>
      </c>
      <c r="G106" s="160">
        <v>2531.4380000000001</v>
      </c>
      <c r="H106" s="160">
        <v>22782.941999999999</v>
      </c>
      <c r="I106" s="160">
        <f>E101+E102</f>
        <v>0</v>
      </c>
      <c r="J106" s="160">
        <f>G106+H106</f>
        <v>25314.379999999997</v>
      </c>
      <c r="K106" s="160">
        <v>2562.973</v>
      </c>
      <c r="L106" s="160">
        <v>23066.757000000001</v>
      </c>
      <c r="M106" s="160">
        <f>I106</f>
        <v>0</v>
      </c>
      <c r="N106" s="160">
        <f>K106+L106</f>
        <v>25629.730000000003</v>
      </c>
      <c r="O106" s="162">
        <f t="shared" si="29"/>
        <v>5094.4110000000001</v>
      </c>
      <c r="P106" s="162">
        <f t="shared" si="29"/>
        <v>45849.699000000001</v>
      </c>
      <c r="Q106" s="162">
        <f t="shared" si="29"/>
        <v>0</v>
      </c>
      <c r="R106" s="162">
        <f t="shared" si="29"/>
        <v>50944.11</v>
      </c>
    </row>
    <row r="107" spans="1:18" ht="23.25" customHeight="1" thickBot="1" x14ac:dyDescent="0.35">
      <c r="A107" s="590" t="s">
        <v>35</v>
      </c>
      <c r="B107" s="591"/>
      <c r="C107" s="161">
        <f>SUM(C74:C106)</f>
        <v>8735.8009999999995</v>
      </c>
      <c r="D107" s="161">
        <f t="shared" ref="D107:Q107" si="30">SUM(D74:D106)</f>
        <v>78622.19</v>
      </c>
      <c r="E107" s="161">
        <f t="shared" si="30"/>
        <v>0</v>
      </c>
      <c r="F107" s="161">
        <f t="shared" si="30"/>
        <v>87357.991000000009</v>
      </c>
      <c r="G107" s="161">
        <f t="shared" si="30"/>
        <v>8036.3119999999999</v>
      </c>
      <c r="H107" s="161">
        <f t="shared" si="30"/>
        <v>72326.799999999988</v>
      </c>
      <c r="I107" s="161">
        <f t="shared" si="30"/>
        <v>0</v>
      </c>
      <c r="J107" s="161">
        <f t="shared" si="30"/>
        <v>80363.111999999994</v>
      </c>
      <c r="K107" s="161">
        <f t="shared" si="30"/>
        <v>8095.7390000000005</v>
      </c>
      <c r="L107" s="161">
        <f t="shared" si="30"/>
        <v>72861.662000000011</v>
      </c>
      <c r="M107" s="161">
        <f t="shared" si="30"/>
        <v>0</v>
      </c>
      <c r="N107" s="161">
        <f t="shared" si="30"/>
        <v>80957.401000000013</v>
      </c>
      <c r="O107" s="161">
        <f>SUM(O74:O106)</f>
        <v>24867.852000000003</v>
      </c>
      <c r="P107" s="161">
        <f>SUM(P74:P106)</f>
        <v>223810.652</v>
      </c>
      <c r="Q107" s="161">
        <f t="shared" si="30"/>
        <v>0</v>
      </c>
      <c r="R107" s="161">
        <f>SUM(R74:R106)</f>
        <v>248678.50400000002</v>
      </c>
    </row>
    <row r="108" spans="1:18" ht="32.25" customHeight="1" x14ac:dyDescent="0.25">
      <c r="A108" s="711" t="s">
        <v>33</v>
      </c>
      <c r="B108" s="712"/>
      <c r="C108" s="712"/>
      <c r="D108" s="712"/>
      <c r="E108" s="712"/>
      <c r="F108" s="712"/>
      <c r="G108" s="712"/>
      <c r="H108" s="712"/>
      <c r="I108" s="712"/>
      <c r="J108" s="712"/>
      <c r="K108" s="712"/>
      <c r="L108" s="712"/>
      <c r="M108" s="712"/>
      <c r="N108" s="712"/>
      <c r="O108" s="712"/>
      <c r="P108" s="712"/>
      <c r="Q108" s="712"/>
      <c r="R108" s="713"/>
    </row>
    <row r="109" spans="1:18" ht="27" customHeight="1" thickBot="1" x14ac:dyDescent="0.3">
      <c r="A109" s="578" t="s">
        <v>56</v>
      </c>
      <c r="B109" s="579"/>
      <c r="C109" s="154">
        <f>C121</f>
        <v>1970.5439999999999</v>
      </c>
      <c r="D109" s="154">
        <f t="shared" ref="D109:Q109" si="31">D121</f>
        <v>729.93000000000006</v>
      </c>
      <c r="E109" s="154">
        <f t="shared" si="31"/>
        <v>17004.964</v>
      </c>
      <c r="F109" s="154">
        <f t="shared" si="31"/>
        <v>19705.437999999998</v>
      </c>
      <c r="G109" s="154">
        <f t="shared" si="31"/>
        <v>1914.3689999999999</v>
      </c>
      <c r="H109" s="154">
        <f t="shared" si="31"/>
        <v>771.37200000000007</v>
      </c>
      <c r="I109" s="154">
        <f t="shared" si="31"/>
        <v>16457.948</v>
      </c>
      <c r="J109" s="154">
        <f t="shared" si="31"/>
        <v>19143.688999999998</v>
      </c>
      <c r="K109" s="154">
        <f t="shared" si="31"/>
        <v>2242.1689999999999</v>
      </c>
      <c r="L109" s="154">
        <f t="shared" si="31"/>
        <v>807.80700000000002</v>
      </c>
      <c r="M109" s="154">
        <f t="shared" si="31"/>
        <v>19371.708999999999</v>
      </c>
      <c r="N109" s="154">
        <f t="shared" si="31"/>
        <v>22421.685000000001</v>
      </c>
      <c r="O109" s="154">
        <f t="shared" si="31"/>
        <v>6127.0820000000003</v>
      </c>
      <c r="P109" s="154">
        <f t="shared" si="31"/>
        <v>2309.1089999999995</v>
      </c>
      <c r="Q109" s="154">
        <f t="shared" si="31"/>
        <v>52834.620999999999</v>
      </c>
      <c r="R109" s="154">
        <f>R121</f>
        <v>61270.812000000005</v>
      </c>
    </row>
    <row r="110" spans="1:18" ht="19.5" x14ac:dyDescent="0.3">
      <c r="A110" s="592" t="s">
        <v>107</v>
      </c>
      <c r="B110" s="593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6"/>
      <c r="Q110" s="157"/>
      <c r="R110" s="158"/>
    </row>
    <row r="111" spans="1:18" s="39" customFormat="1" ht="98.25" customHeight="1" x14ac:dyDescent="0.25">
      <c r="A111" s="597" t="s">
        <v>81</v>
      </c>
      <c r="B111" s="153" t="s">
        <v>372</v>
      </c>
      <c r="C111" s="160">
        <v>731.13099999999997</v>
      </c>
      <c r="D111" s="160">
        <v>329.00900000000001</v>
      </c>
      <c r="E111" s="160">
        <v>6251.17</v>
      </c>
      <c r="F111" s="160">
        <f>SUM(C111:E111)</f>
        <v>7311.3099999999995</v>
      </c>
      <c r="G111" s="160">
        <v>0</v>
      </c>
      <c r="H111" s="160">
        <v>0</v>
      </c>
      <c r="I111" s="160">
        <v>0</v>
      </c>
      <c r="J111" s="160">
        <f>SUM(G111:I111)</f>
        <v>0</v>
      </c>
      <c r="K111" s="160">
        <v>0</v>
      </c>
      <c r="L111" s="160">
        <v>0</v>
      </c>
      <c r="M111" s="160">
        <v>0</v>
      </c>
      <c r="N111" s="160">
        <f>SUM(K111:M111)</f>
        <v>0</v>
      </c>
      <c r="O111" s="160">
        <f>C111+G111+K111</f>
        <v>731.13099999999997</v>
      </c>
      <c r="P111" s="160">
        <f t="shared" ref="P111:Q120" si="32">D111+H111+L111</f>
        <v>329.00900000000001</v>
      </c>
      <c r="Q111" s="160">
        <f t="shared" si="32"/>
        <v>6251.17</v>
      </c>
      <c r="R111" s="160">
        <f>SUM(O111:Q111)</f>
        <v>7311.3099999999995</v>
      </c>
    </row>
    <row r="112" spans="1:18" s="39" customFormat="1" ht="64.5" customHeight="1" x14ac:dyDescent="0.25">
      <c r="A112" s="598"/>
      <c r="B112" s="153" t="s">
        <v>369</v>
      </c>
      <c r="C112" s="160">
        <v>367.47</v>
      </c>
      <c r="D112" s="160">
        <v>165.36199999999999</v>
      </c>
      <c r="E112" s="160">
        <v>3141.8719999999998</v>
      </c>
      <c r="F112" s="160">
        <f>SUM(C112:E112)</f>
        <v>3674.7039999999997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f t="shared" ref="O112:O120" si="33">C112+G112+K112</f>
        <v>367.47</v>
      </c>
      <c r="P112" s="160">
        <f t="shared" si="32"/>
        <v>165.36199999999999</v>
      </c>
      <c r="Q112" s="160">
        <f t="shared" si="32"/>
        <v>3141.8719999999998</v>
      </c>
      <c r="R112" s="160">
        <f t="shared" ref="R112:R120" si="34">SUM(O112:Q112)</f>
        <v>3674.7039999999997</v>
      </c>
    </row>
    <row r="113" spans="1:18" s="39" customFormat="1" ht="76.5" customHeight="1" x14ac:dyDescent="0.25">
      <c r="A113" s="598"/>
      <c r="B113" s="153" t="s">
        <v>370</v>
      </c>
      <c r="C113" s="160">
        <v>348.47699999999998</v>
      </c>
      <c r="D113" s="160">
        <v>0</v>
      </c>
      <c r="E113" s="160">
        <v>3136.2849999999999</v>
      </c>
      <c r="F113" s="160">
        <f t="shared" ref="F113:F120" si="35">SUM(C113:E113)</f>
        <v>3484.7619999999997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f t="shared" si="33"/>
        <v>348.47699999999998</v>
      </c>
      <c r="P113" s="160">
        <f t="shared" si="32"/>
        <v>0</v>
      </c>
      <c r="Q113" s="160">
        <f t="shared" si="32"/>
        <v>3136.2849999999999</v>
      </c>
      <c r="R113" s="160">
        <f t="shared" si="34"/>
        <v>3484.7619999999997</v>
      </c>
    </row>
    <row r="114" spans="1:18" s="39" customFormat="1" ht="60.75" customHeight="1" x14ac:dyDescent="0.25">
      <c r="A114" s="598"/>
      <c r="B114" s="153" t="s">
        <v>371</v>
      </c>
      <c r="C114" s="160">
        <v>135.10499999999999</v>
      </c>
      <c r="D114" s="160">
        <v>60.796999999999997</v>
      </c>
      <c r="E114" s="160">
        <v>1155.1469999999999</v>
      </c>
      <c r="F114" s="160">
        <f t="shared" si="35"/>
        <v>1351.049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f t="shared" si="33"/>
        <v>135.10499999999999</v>
      </c>
      <c r="P114" s="160">
        <f t="shared" si="32"/>
        <v>60.796999999999997</v>
      </c>
      <c r="Q114" s="160">
        <f t="shared" si="32"/>
        <v>1155.1469999999999</v>
      </c>
      <c r="R114" s="160">
        <f t="shared" si="34"/>
        <v>1351.049</v>
      </c>
    </row>
    <row r="115" spans="1:18" s="39" customFormat="1" ht="28.5" customHeight="1" x14ac:dyDescent="0.25">
      <c r="A115" s="599"/>
      <c r="B115" s="153" t="s">
        <v>108</v>
      </c>
      <c r="C115" s="160">
        <v>0</v>
      </c>
      <c r="D115" s="160">
        <v>0</v>
      </c>
      <c r="E115" s="160">
        <v>0</v>
      </c>
      <c r="F115" s="160">
        <f t="shared" si="35"/>
        <v>0</v>
      </c>
      <c r="G115" s="160">
        <v>1215.019</v>
      </c>
      <c r="H115" s="160">
        <v>456.66500000000002</v>
      </c>
      <c r="I115" s="160">
        <v>10478.505999999999</v>
      </c>
      <c r="J115" s="160">
        <f t="shared" ref="J115:J120" si="36">SUM(G115:I115)</f>
        <v>12150.189999999999</v>
      </c>
      <c r="K115" s="160">
        <v>1542.819</v>
      </c>
      <c r="L115" s="160">
        <v>493.1</v>
      </c>
      <c r="M115" s="160">
        <v>13392.267</v>
      </c>
      <c r="N115" s="160">
        <f t="shared" ref="N115:N120" si="37">SUM(K115:M115)</f>
        <v>15428.186</v>
      </c>
      <c r="O115" s="160">
        <f t="shared" si="33"/>
        <v>2757.8379999999997</v>
      </c>
      <c r="P115" s="160">
        <f t="shared" si="32"/>
        <v>949.7650000000001</v>
      </c>
      <c r="Q115" s="160">
        <f t="shared" si="32"/>
        <v>23870.773000000001</v>
      </c>
      <c r="R115" s="160">
        <f t="shared" si="34"/>
        <v>27578.376</v>
      </c>
    </row>
    <row r="116" spans="1:18" s="39" customFormat="1" ht="56.25" x14ac:dyDescent="0.25">
      <c r="A116" s="174" t="s">
        <v>72</v>
      </c>
      <c r="B116" s="308" t="s">
        <v>109</v>
      </c>
      <c r="C116" s="160">
        <v>0</v>
      </c>
      <c r="D116" s="160">
        <v>0</v>
      </c>
      <c r="E116" s="160">
        <v>0</v>
      </c>
      <c r="F116" s="160">
        <f t="shared" si="35"/>
        <v>0</v>
      </c>
      <c r="G116" s="160">
        <v>166.64500000000001</v>
      </c>
      <c r="H116" s="160">
        <v>74.991</v>
      </c>
      <c r="I116" s="160">
        <v>1424.817</v>
      </c>
      <c r="J116" s="160">
        <f>SUM(G116:I116)</f>
        <v>1666.453</v>
      </c>
      <c r="K116" s="160">
        <v>166.64599999999999</v>
      </c>
      <c r="L116" s="160">
        <v>74.989999999999995</v>
      </c>
      <c r="M116" s="160">
        <v>1424.817</v>
      </c>
      <c r="N116" s="160">
        <f t="shared" si="37"/>
        <v>1666.453</v>
      </c>
      <c r="O116" s="160">
        <f t="shared" si="33"/>
        <v>333.291</v>
      </c>
      <c r="P116" s="160">
        <f t="shared" si="32"/>
        <v>149.98099999999999</v>
      </c>
      <c r="Q116" s="160">
        <f t="shared" si="32"/>
        <v>2849.634</v>
      </c>
      <c r="R116" s="160">
        <f t="shared" si="34"/>
        <v>3332.9059999999999</v>
      </c>
    </row>
    <row r="117" spans="1:18" s="39" customFormat="1" ht="57.75" customHeight="1" x14ac:dyDescent="0.25">
      <c r="A117" s="174" t="s">
        <v>74</v>
      </c>
      <c r="B117" s="308" t="s">
        <v>294</v>
      </c>
      <c r="C117" s="160">
        <v>0</v>
      </c>
      <c r="D117" s="160">
        <v>0</v>
      </c>
      <c r="E117" s="160">
        <v>0</v>
      </c>
      <c r="F117" s="160">
        <f t="shared" si="35"/>
        <v>0</v>
      </c>
      <c r="G117" s="160">
        <v>246.13399999999999</v>
      </c>
      <c r="H117" s="160">
        <v>110.76</v>
      </c>
      <c r="I117" s="160">
        <v>2104.4450000000002</v>
      </c>
      <c r="J117" s="160">
        <f t="shared" si="36"/>
        <v>2461.3389999999999</v>
      </c>
      <c r="K117" s="160">
        <v>246.13399999999999</v>
      </c>
      <c r="L117" s="160">
        <v>110.76</v>
      </c>
      <c r="M117" s="160">
        <v>2104.4450000000002</v>
      </c>
      <c r="N117" s="160">
        <f t="shared" si="37"/>
        <v>2461.3389999999999</v>
      </c>
      <c r="O117" s="160">
        <f t="shared" si="33"/>
        <v>492.26799999999997</v>
      </c>
      <c r="P117" s="160">
        <f t="shared" si="32"/>
        <v>221.52</v>
      </c>
      <c r="Q117" s="160">
        <f t="shared" si="32"/>
        <v>4208.8900000000003</v>
      </c>
      <c r="R117" s="160">
        <f t="shared" si="34"/>
        <v>4922.6779999999999</v>
      </c>
    </row>
    <row r="118" spans="1:18" s="39" customFormat="1" ht="60.75" customHeight="1" x14ac:dyDescent="0.25">
      <c r="A118" s="597" t="s">
        <v>78</v>
      </c>
      <c r="B118" s="308" t="s">
        <v>368</v>
      </c>
      <c r="C118" s="160">
        <v>388.36099999999999</v>
      </c>
      <c r="D118" s="160">
        <v>174.762</v>
      </c>
      <c r="E118" s="160">
        <v>3320.49</v>
      </c>
      <c r="F118" s="160">
        <f t="shared" si="35"/>
        <v>3883.6129999999998</v>
      </c>
      <c r="G118" s="160">
        <v>0</v>
      </c>
      <c r="H118" s="160">
        <v>0</v>
      </c>
      <c r="I118" s="160">
        <v>0</v>
      </c>
      <c r="J118" s="160">
        <f t="shared" si="36"/>
        <v>0</v>
      </c>
      <c r="K118" s="160">
        <v>0</v>
      </c>
      <c r="L118" s="160">
        <v>0</v>
      </c>
      <c r="M118" s="160">
        <v>0</v>
      </c>
      <c r="N118" s="160">
        <f t="shared" si="37"/>
        <v>0</v>
      </c>
      <c r="O118" s="160">
        <f t="shared" si="33"/>
        <v>388.36099999999999</v>
      </c>
      <c r="P118" s="160">
        <f t="shared" si="32"/>
        <v>174.762</v>
      </c>
      <c r="Q118" s="160">
        <f t="shared" si="32"/>
        <v>3320.49</v>
      </c>
      <c r="R118" s="160">
        <f t="shared" si="34"/>
        <v>3883.6129999999998</v>
      </c>
    </row>
    <row r="119" spans="1:18" s="39" customFormat="1" ht="37.5" x14ac:dyDescent="0.25">
      <c r="A119" s="599"/>
      <c r="B119" s="308" t="s">
        <v>293</v>
      </c>
      <c r="C119" s="160">
        <v>0</v>
      </c>
      <c r="D119" s="160">
        <v>0</v>
      </c>
      <c r="E119" s="160">
        <v>0</v>
      </c>
      <c r="F119" s="160">
        <f t="shared" si="35"/>
        <v>0</v>
      </c>
      <c r="G119" s="160">
        <v>139.84</v>
      </c>
      <c r="H119" s="160">
        <v>62.927999999999997</v>
      </c>
      <c r="I119" s="160">
        <v>1195.633</v>
      </c>
      <c r="J119" s="160">
        <f t="shared" si="36"/>
        <v>1398.4010000000001</v>
      </c>
      <c r="K119" s="160">
        <v>139.84</v>
      </c>
      <c r="L119" s="160">
        <v>62.927999999999997</v>
      </c>
      <c r="M119" s="160">
        <v>1195.633</v>
      </c>
      <c r="N119" s="160">
        <f t="shared" si="37"/>
        <v>1398.4010000000001</v>
      </c>
      <c r="O119" s="160">
        <f t="shared" si="33"/>
        <v>279.68</v>
      </c>
      <c r="P119" s="160">
        <f t="shared" si="32"/>
        <v>125.85599999999999</v>
      </c>
      <c r="Q119" s="160">
        <f t="shared" si="32"/>
        <v>2391.2660000000001</v>
      </c>
      <c r="R119" s="160">
        <f t="shared" si="34"/>
        <v>2796.8020000000001</v>
      </c>
    </row>
    <row r="120" spans="1:18" s="39" customFormat="1" ht="56.25" x14ac:dyDescent="0.25">
      <c r="A120" s="174" t="s">
        <v>79</v>
      </c>
      <c r="B120" s="308" t="s">
        <v>112</v>
      </c>
      <c r="C120" s="160">
        <v>0</v>
      </c>
      <c r="D120" s="160">
        <v>0</v>
      </c>
      <c r="E120" s="160">
        <v>0</v>
      </c>
      <c r="F120" s="160">
        <f t="shared" si="35"/>
        <v>0</v>
      </c>
      <c r="G120" s="160">
        <v>146.73099999999999</v>
      </c>
      <c r="H120" s="160">
        <v>66.028000000000006</v>
      </c>
      <c r="I120" s="160">
        <v>1254.547</v>
      </c>
      <c r="J120" s="160">
        <f t="shared" si="36"/>
        <v>1467.306</v>
      </c>
      <c r="K120" s="160">
        <v>146.72999999999999</v>
      </c>
      <c r="L120" s="160">
        <v>66.028999999999996</v>
      </c>
      <c r="M120" s="160">
        <v>1254.547</v>
      </c>
      <c r="N120" s="160">
        <f t="shared" si="37"/>
        <v>1467.306</v>
      </c>
      <c r="O120" s="160">
        <f t="shared" si="33"/>
        <v>293.46100000000001</v>
      </c>
      <c r="P120" s="160">
        <f t="shared" si="32"/>
        <v>132.05700000000002</v>
      </c>
      <c r="Q120" s="160">
        <f t="shared" si="32"/>
        <v>2509.0940000000001</v>
      </c>
      <c r="R120" s="160">
        <f t="shared" si="34"/>
        <v>2934.6120000000001</v>
      </c>
    </row>
    <row r="121" spans="1:18" ht="19.5" thickBot="1" x14ac:dyDescent="0.35">
      <c r="A121" s="590" t="s">
        <v>35</v>
      </c>
      <c r="B121" s="591"/>
      <c r="C121" s="161">
        <f t="shared" ref="C121:R121" si="38">SUM(C111:C120)</f>
        <v>1970.5439999999999</v>
      </c>
      <c r="D121" s="161">
        <f t="shared" si="38"/>
        <v>729.93000000000006</v>
      </c>
      <c r="E121" s="161">
        <f t="shared" si="38"/>
        <v>17004.964</v>
      </c>
      <c r="F121" s="161">
        <f t="shared" si="38"/>
        <v>19705.437999999998</v>
      </c>
      <c r="G121" s="161">
        <f t="shared" si="38"/>
        <v>1914.3689999999999</v>
      </c>
      <c r="H121" s="161">
        <f t="shared" si="38"/>
        <v>771.37200000000007</v>
      </c>
      <c r="I121" s="161">
        <f t="shared" si="38"/>
        <v>16457.948</v>
      </c>
      <c r="J121" s="161">
        <f t="shared" si="38"/>
        <v>19143.688999999998</v>
      </c>
      <c r="K121" s="161">
        <f t="shared" si="38"/>
        <v>2242.1689999999999</v>
      </c>
      <c r="L121" s="161">
        <f t="shared" si="38"/>
        <v>807.80700000000002</v>
      </c>
      <c r="M121" s="161">
        <f t="shared" si="38"/>
        <v>19371.708999999999</v>
      </c>
      <c r="N121" s="161">
        <f t="shared" si="38"/>
        <v>22421.685000000001</v>
      </c>
      <c r="O121" s="161">
        <f t="shared" si="38"/>
        <v>6127.0820000000003</v>
      </c>
      <c r="P121" s="161">
        <f t="shared" si="38"/>
        <v>2309.1089999999995</v>
      </c>
      <c r="Q121" s="161">
        <f t="shared" si="38"/>
        <v>52834.620999999999</v>
      </c>
      <c r="R121" s="161">
        <f t="shared" si="38"/>
        <v>61270.812000000005</v>
      </c>
    </row>
  </sheetData>
  <mergeCells count="62">
    <mergeCell ref="A110:B110"/>
    <mergeCell ref="A111:A115"/>
    <mergeCell ref="A118:A119"/>
    <mergeCell ref="A121:B121"/>
    <mergeCell ref="A91:A96"/>
    <mergeCell ref="A97:A100"/>
    <mergeCell ref="A101:A106"/>
    <mergeCell ref="A107:B107"/>
    <mergeCell ref="A108:R108"/>
    <mergeCell ref="A109:B109"/>
    <mergeCell ref="A87:A90"/>
    <mergeCell ref="A65:B65"/>
    <mergeCell ref="A66:B66"/>
    <mergeCell ref="B67:B68"/>
    <mergeCell ref="A69:B69"/>
    <mergeCell ref="A70:R70"/>
    <mergeCell ref="A71:B71"/>
    <mergeCell ref="A72:B72"/>
    <mergeCell ref="A73:B73"/>
    <mergeCell ref="A74:A78"/>
    <mergeCell ref="A79:A82"/>
    <mergeCell ref="A83:A86"/>
    <mergeCell ref="A63:B63"/>
    <mergeCell ref="A46:R46"/>
    <mergeCell ref="A47:B47"/>
    <mergeCell ref="A48:B48"/>
    <mergeCell ref="A49:A50"/>
    <mergeCell ref="A51:B51"/>
    <mergeCell ref="A52:B52"/>
    <mergeCell ref="A53:A54"/>
    <mergeCell ref="A56:A57"/>
    <mergeCell ref="A58:B58"/>
    <mergeCell ref="A59:B59"/>
    <mergeCell ref="A62:B62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12:A14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53" fitToHeight="4" orientation="landscape" r:id="rId1"/>
  <rowBreaks count="6" manualBreakCount="6">
    <brk id="19" max="17" man="1"/>
    <brk id="33" max="17" man="1"/>
    <brk id="45" max="17" man="1"/>
    <brk id="58" max="17" man="1"/>
    <brk id="78" max="17" man="1"/>
    <brk id="100" max="17" man="1"/>
  </rowBreaks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Паспорт</vt:lpstr>
      <vt:lpstr>Прил 1</vt:lpstr>
      <vt:lpstr>Приложение 1 стр.2</vt:lpstr>
      <vt:lpstr>Приложение 1 стр.2 (2)</vt:lpstr>
      <vt:lpstr>Приложение 1 стр.2 (3)</vt:lpstr>
      <vt:lpstr>Приложение 1 стр.2 (4)</vt:lpstr>
      <vt:lpstr>Приложение 1</vt:lpstr>
      <vt:lpstr>прил 2</vt:lpstr>
      <vt:lpstr>Приложение 1 стр.2 (16.12) (дл)</vt:lpstr>
      <vt:lpstr>Приложение 1 стр.2 (04.12) (кр)</vt:lpstr>
      <vt:lpstr>Приложение 2 (отчет)</vt:lpstr>
      <vt:lpstr>'Прил 1'!Область_печати</vt:lpstr>
      <vt:lpstr>'прил 2'!Область_печати</vt:lpstr>
      <vt:lpstr>'Приложение 1'!Область_печати</vt:lpstr>
      <vt:lpstr>'Приложение 1 стр.2'!Область_печати</vt:lpstr>
      <vt:lpstr>'Приложение 1 стр.2 (04.12) (кр)'!Область_печати</vt:lpstr>
      <vt:lpstr>'Приложение 1 стр.2 (16.12) (дл)'!Область_печати</vt:lpstr>
      <vt:lpstr>'Приложение 1 стр.2 (2)'!Область_печати</vt:lpstr>
      <vt:lpstr>'Приложение 1 стр.2 (3)'!Область_печати</vt:lpstr>
      <vt:lpstr>'Приложение 1 стр.2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2021-04-29T03:56:42Z</dcterms:modified>
</cp:coreProperties>
</file>